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окументы\Сессии 2023\Сессия 2023.12.14\БЮДЖЕТ 2024-2026\"/>
    </mc:Choice>
  </mc:AlternateContent>
  <xr:revisionPtr revIDLastSave="0" documentId="13_ncr:1_{39BCD767-82A8-4BC4-BE1F-ABE32B1E20F7}" xr6:coauthVersionLast="47" xr6:coauthVersionMax="47" xr10:uidLastSave="{00000000-0000-0000-0000-000000000000}"/>
  <bookViews>
    <workbookView xWindow="390" yWindow="15" windowWidth="28095" windowHeight="15585" activeTab="1" xr2:uid="{00000000-000D-0000-FFFF-FFFF00000000}"/>
  </bookViews>
  <sheets>
    <sheet name="разд,подр" sheetId="6" r:id="rId1"/>
    <sheet name="ведомств" sheetId="5" r:id="rId2"/>
  </sheets>
  <definedNames>
    <definedName name="_xlnm._FilterDatabase" localSheetId="1" hidden="1">ведомств!$A$367:$AR$1468</definedName>
    <definedName name="_xlnm.Print_Titles" localSheetId="1">ведомств!$8:$9</definedName>
    <definedName name="_xlnm.Print_Titles" localSheetId="0">'разд,подр'!$8:$9</definedName>
    <definedName name="_xlnm.Print_Area" localSheetId="1">ведомств!$A$1:$L$1494</definedName>
    <definedName name="_xlnm.Print_Area" localSheetId="0">'разд,подр'!$A$1:$F$78</definedName>
  </definedNames>
  <calcPr calcId="191029" iterate="1"/>
</workbook>
</file>

<file path=xl/calcChain.xml><?xml version="1.0" encoding="utf-8"?>
<calcChain xmlns="http://schemas.openxmlformats.org/spreadsheetml/2006/main">
  <c r="L201" i="5" l="1"/>
  <c r="L198" i="5"/>
  <c r="L196" i="5"/>
  <c r="L195" i="5"/>
  <c r="L194" i="5"/>
  <c r="K201" i="5"/>
  <c r="K198" i="5"/>
  <c r="K196" i="5"/>
  <c r="K195" i="5"/>
  <c r="K194" i="5"/>
  <c r="J201" i="5"/>
  <c r="J198" i="5"/>
  <c r="J196" i="5"/>
  <c r="J195" i="5"/>
  <c r="J194" i="5"/>
  <c r="L300" i="5" l="1"/>
  <c r="K300" i="5"/>
  <c r="J300" i="5"/>
  <c r="L313" i="5"/>
  <c r="K313" i="5"/>
  <c r="J313" i="5"/>
  <c r="L256" i="5" l="1"/>
  <c r="L255" i="5" s="1"/>
  <c r="K256" i="5"/>
  <c r="K255" i="5" s="1"/>
  <c r="J256" i="5"/>
  <c r="J255" i="5" s="1"/>
  <c r="L253" i="5"/>
  <c r="L252" i="5" s="1"/>
  <c r="K253" i="5"/>
  <c r="K252" i="5" s="1"/>
  <c r="J253" i="5"/>
  <c r="J252" i="5" s="1"/>
  <c r="L250" i="5"/>
  <c r="L249" i="5" s="1"/>
  <c r="K250" i="5"/>
  <c r="K249" i="5" s="1"/>
  <c r="J250" i="5"/>
  <c r="J249" i="5" s="1"/>
  <c r="L247" i="5"/>
  <c r="L246" i="5" s="1"/>
  <c r="K247" i="5"/>
  <c r="K246" i="5" s="1"/>
  <c r="J247" i="5"/>
  <c r="J246" i="5"/>
  <c r="L241" i="5"/>
  <c r="L240" i="5" s="1"/>
  <c r="K241" i="5"/>
  <c r="K240" i="5" s="1"/>
  <c r="J241" i="5"/>
  <c r="J240" i="5" s="1"/>
  <c r="L238" i="5"/>
  <c r="L237" i="5" s="1"/>
  <c r="K238" i="5"/>
  <c r="K237" i="5" s="1"/>
  <c r="J238" i="5"/>
  <c r="J237" i="5" s="1"/>
  <c r="J794" i="5" l="1"/>
  <c r="K498" i="5" l="1"/>
  <c r="K497" i="5" s="1"/>
  <c r="L498" i="5"/>
  <c r="L497" i="5" s="1"/>
  <c r="J498" i="5"/>
  <c r="J497" i="5" s="1"/>
  <c r="K777" i="5"/>
  <c r="L777" i="5"/>
  <c r="J777" i="5"/>
  <c r="K1499" i="5"/>
  <c r="E79" i="6" s="1"/>
  <c r="L1499" i="5"/>
  <c r="F79" i="6" s="1"/>
  <c r="J1499" i="5"/>
  <c r="D79" i="6" s="1"/>
  <c r="L365" i="5"/>
  <c r="K365" i="5"/>
  <c r="L955" i="5"/>
  <c r="L509" i="5"/>
  <c r="J509" i="5"/>
  <c r="L1351" i="5" l="1"/>
  <c r="K1351" i="5"/>
  <c r="L1292" i="5"/>
  <c r="K1292" i="5"/>
  <c r="L1234" i="5" l="1"/>
  <c r="K1234" i="5"/>
  <c r="L1176" i="5" l="1"/>
  <c r="K1176" i="5"/>
  <c r="L1133" i="5"/>
  <c r="K1133" i="5"/>
  <c r="L1080" i="5"/>
  <c r="K1080" i="5"/>
  <c r="L1016" i="5"/>
  <c r="L962" i="5" l="1"/>
  <c r="K962" i="5"/>
  <c r="J362" i="5"/>
  <c r="L350" i="5"/>
  <c r="K350" i="5"/>
  <c r="J350" i="5"/>
  <c r="L900" i="5" l="1"/>
  <c r="K900" i="5"/>
  <c r="J747" i="5" l="1"/>
  <c r="L721" i="5"/>
  <c r="K383" i="5"/>
  <c r="K382" i="5" s="1"/>
  <c r="K381" i="5" s="1"/>
  <c r="L383" i="5"/>
  <c r="L382" i="5" s="1"/>
  <c r="L381" i="5" s="1"/>
  <c r="J383" i="5"/>
  <c r="J382" i="5" s="1"/>
  <c r="J381" i="5" s="1"/>
  <c r="K679" i="5"/>
  <c r="K678" i="5" s="1"/>
  <c r="L679" i="5"/>
  <c r="L678" i="5" s="1"/>
  <c r="J679" i="5"/>
  <c r="J678" i="5" s="1"/>
  <c r="L689" i="5"/>
  <c r="K689" i="5"/>
  <c r="L747" i="5"/>
  <c r="L462" i="5" s="1"/>
  <c r="K786" i="5"/>
  <c r="K509" i="5" s="1"/>
  <c r="K567" i="5"/>
  <c r="K566" i="5" s="1"/>
  <c r="K565" i="5" s="1"/>
  <c r="L567" i="5"/>
  <c r="L566" i="5" s="1"/>
  <c r="L565" i="5" s="1"/>
  <c r="K564" i="5"/>
  <c r="K563" i="5" s="1"/>
  <c r="K562" i="5" s="1"/>
  <c r="L564" i="5"/>
  <c r="L563" i="5" s="1"/>
  <c r="L562" i="5" s="1"/>
  <c r="J567" i="5"/>
  <c r="J566" i="5" s="1"/>
  <c r="J565" i="5" s="1"/>
  <c r="J564" i="5"/>
  <c r="J563" i="5" s="1"/>
  <c r="J562" i="5" s="1"/>
  <c r="L561" i="5" l="1"/>
  <c r="K561" i="5"/>
  <c r="J561" i="5"/>
  <c r="K817" i="5" l="1"/>
  <c r="K816" i="5" s="1"/>
  <c r="L817" i="5"/>
  <c r="L816" i="5" s="1"/>
  <c r="J817" i="5"/>
  <c r="J816" i="5" s="1"/>
  <c r="K820" i="5"/>
  <c r="K819" i="5" s="1"/>
  <c r="L820" i="5"/>
  <c r="L819" i="5" s="1"/>
  <c r="J820" i="5"/>
  <c r="J819" i="5" s="1"/>
  <c r="L802" i="5"/>
  <c r="K802" i="5"/>
  <c r="J802" i="5"/>
  <c r="K436" i="5"/>
  <c r="K435" i="5" s="1"/>
  <c r="K434" i="5" s="1"/>
  <c r="L436" i="5"/>
  <c r="L435" i="5" s="1"/>
  <c r="L434" i="5" s="1"/>
  <c r="J436" i="5"/>
  <c r="J435" i="5" s="1"/>
  <c r="J434" i="5" s="1"/>
  <c r="K729" i="5"/>
  <c r="K728" i="5" s="1"/>
  <c r="K727" i="5" s="1"/>
  <c r="L729" i="5"/>
  <c r="L728" i="5" s="1"/>
  <c r="L727" i="5" s="1"/>
  <c r="J729" i="5"/>
  <c r="J728" i="5" s="1"/>
  <c r="J727" i="5" s="1"/>
  <c r="K721" i="5"/>
  <c r="J721" i="5"/>
  <c r="J421" i="5"/>
  <c r="J420" i="5" s="1"/>
  <c r="J419" i="5" s="1"/>
  <c r="K420" i="5"/>
  <c r="K419" i="5" s="1"/>
  <c r="K418" i="5" s="1"/>
  <c r="K417" i="5" s="1"/>
  <c r="E17" i="6" s="1"/>
  <c r="L420" i="5"/>
  <c r="L419" i="5" s="1"/>
  <c r="L418" i="5" s="1"/>
  <c r="L417" i="5" s="1"/>
  <c r="K715" i="5"/>
  <c r="K714" i="5" s="1"/>
  <c r="K713" i="5" s="1"/>
  <c r="K712" i="5" s="1"/>
  <c r="L715" i="5"/>
  <c r="L714" i="5" s="1"/>
  <c r="L713" i="5" s="1"/>
  <c r="L712" i="5" s="1"/>
  <c r="J715" i="5"/>
  <c r="J714" i="5" s="1"/>
  <c r="J713" i="5" s="1"/>
  <c r="J815" i="5" l="1"/>
  <c r="K815" i="5"/>
  <c r="L815" i="5"/>
  <c r="J712" i="5"/>
  <c r="J418" i="5"/>
  <c r="J417" i="5" l="1"/>
  <c r="F17" i="6" l="1"/>
  <c r="D17" i="6"/>
  <c r="L348" i="5" l="1"/>
  <c r="K348" i="5"/>
  <c r="K298" i="5"/>
  <c r="L278" i="5"/>
  <c r="K278" i="5"/>
  <c r="J278" i="5"/>
  <c r="L275" i="5"/>
  <c r="K275" i="5"/>
  <c r="J275" i="5"/>
  <c r="L261" i="5"/>
  <c r="K261" i="5"/>
  <c r="J261" i="5"/>
  <c r="L164" i="5"/>
  <c r="K164" i="5"/>
  <c r="J164" i="5"/>
  <c r="L148" i="5"/>
  <c r="K148" i="5"/>
  <c r="J148" i="5"/>
  <c r="L83" i="5" l="1"/>
  <c r="L114" i="5"/>
  <c r="K114" i="5"/>
  <c r="J114" i="5"/>
  <c r="L102" i="5"/>
  <c r="K102" i="5"/>
  <c r="J102" i="5"/>
  <c r="L98" i="5"/>
  <c r="K98" i="5"/>
  <c r="J98" i="5"/>
  <c r="L95" i="5"/>
  <c r="K95" i="5"/>
  <c r="J95" i="5"/>
  <c r="K83" i="5"/>
  <c r="J83" i="5"/>
  <c r="L67" i="5"/>
  <c r="K67" i="5"/>
  <c r="J67" i="5"/>
  <c r="L44" i="5"/>
  <c r="K44" i="5"/>
  <c r="J44" i="5"/>
  <c r="K29" i="5" l="1"/>
  <c r="K28" i="5" s="1"/>
  <c r="K27" i="5" s="1"/>
  <c r="L29" i="5"/>
  <c r="L28" i="5" s="1"/>
  <c r="L27" i="5" s="1"/>
  <c r="J29" i="5"/>
  <c r="J28" i="5" s="1"/>
  <c r="J27" i="5" s="1"/>
  <c r="L22" i="5"/>
  <c r="K22" i="5"/>
  <c r="J22" i="5"/>
  <c r="J288" i="5" l="1"/>
  <c r="K474" i="5" l="1"/>
  <c r="L474" i="5"/>
  <c r="K514" i="5"/>
  <c r="L514" i="5"/>
  <c r="K527" i="5"/>
  <c r="L527" i="5"/>
  <c r="J527" i="5"/>
  <c r="K560" i="5"/>
  <c r="L560" i="5"/>
  <c r="K580" i="5"/>
  <c r="L580" i="5"/>
  <c r="J683" i="5"/>
  <c r="K543" i="5" l="1"/>
  <c r="K542" i="5" s="1"/>
  <c r="K541" i="5" s="1"/>
  <c r="L543" i="5"/>
  <c r="L542" i="5" s="1"/>
  <c r="L541" i="5" s="1"/>
  <c r="J1388" i="5"/>
  <c r="J1387" i="5" s="1"/>
  <c r="J1386" i="5" s="1"/>
  <c r="L1387" i="5"/>
  <c r="L1386" i="5" s="1"/>
  <c r="L1385" i="5" s="1"/>
  <c r="L1384" i="5" s="1"/>
  <c r="K1387" i="5"/>
  <c r="K1386" i="5" s="1"/>
  <c r="J1394" i="5"/>
  <c r="J560" i="5" s="1"/>
  <c r="J1316" i="5"/>
  <c r="J474" i="5" s="1"/>
  <c r="J1337" i="5"/>
  <c r="L1327" i="5"/>
  <c r="L1326" i="5" s="1"/>
  <c r="L1325" i="5" s="1"/>
  <c r="K1327" i="5"/>
  <c r="K1326" i="5" s="1"/>
  <c r="K1325" i="5" s="1"/>
  <c r="J1327" i="5"/>
  <c r="J1326" i="5" s="1"/>
  <c r="J1325" i="5" s="1"/>
  <c r="L1260" i="5"/>
  <c r="L1259" i="5" s="1"/>
  <c r="L1258" i="5" s="1"/>
  <c r="L1257" i="5" s="1"/>
  <c r="K1260" i="5"/>
  <c r="K1259" i="5" s="1"/>
  <c r="K1258" i="5" s="1"/>
  <c r="K1257" i="5" s="1"/>
  <c r="J1260" i="5"/>
  <c r="J1259" i="5" s="1"/>
  <c r="J1258" i="5" s="1"/>
  <c r="J1257" i="5" s="1"/>
  <c r="K656" i="5"/>
  <c r="L656" i="5"/>
  <c r="L655" i="5" s="1"/>
  <c r="L654" i="5" s="1"/>
  <c r="L653" i="5" s="1"/>
  <c r="J656" i="5"/>
  <c r="J655" i="5" s="1"/>
  <c r="J654" i="5" s="1"/>
  <c r="J653" i="5" s="1"/>
  <c r="J652" i="5" s="1"/>
  <c r="L1284" i="5"/>
  <c r="K1284" i="5"/>
  <c r="J1284" i="5"/>
  <c r="J1283" i="5" s="1"/>
  <c r="J1203" i="5"/>
  <c r="J1214" i="5"/>
  <c r="K655" i="5"/>
  <c r="K654" i="5" s="1"/>
  <c r="K653" i="5" s="1"/>
  <c r="L1226" i="5"/>
  <c r="K1226" i="5"/>
  <c r="J1226" i="5"/>
  <c r="J1225" i="5" s="1"/>
  <c r="J1046" i="5"/>
  <c r="K1039" i="5"/>
  <c r="K1038" i="5" s="1"/>
  <c r="L1039" i="5"/>
  <c r="L1038" i="5" s="1"/>
  <c r="J1039" i="5"/>
  <c r="J1038" i="5" s="1"/>
  <c r="L1050" i="5"/>
  <c r="L1049" i="5" s="1"/>
  <c r="L1048" i="5" s="1"/>
  <c r="K1050" i="5"/>
  <c r="K1049" i="5" s="1"/>
  <c r="K1048" i="5" s="1"/>
  <c r="J1050" i="5"/>
  <c r="J1049" i="5" s="1"/>
  <c r="J1048" i="5" s="1"/>
  <c r="L926" i="5"/>
  <c r="L925" i="5" s="1"/>
  <c r="L924" i="5" s="1"/>
  <c r="K926" i="5"/>
  <c r="K925" i="5" s="1"/>
  <c r="K924" i="5" s="1"/>
  <c r="J926" i="5"/>
  <c r="J925" i="5" s="1"/>
  <c r="J924" i="5" s="1"/>
  <c r="J923" i="5" s="1"/>
  <c r="J580" i="5" l="1"/>
  <c r="J514" i="5"/>
  <c r="J543" i="5"/>
  <c r="J542" i="5" s="1"/>
  <c r="J541" i="5" s="1"/>
  <c r="J1385" i="5"/>
  <c r="J1384" i="5" s="1"/>
  <c r="K1385" i="5"/>
  <c r="K1384" i="5" s="1"/>
  <c r="K923" i="5"/>
  <c r="L923" i="5"/>
  <c r="J706" i="5" l="1"/>
  <c r="J704" i="5"/>
  <c r="J699" i="5"/>
  <c r="F77" i="6" l="1"/>
  <c r="E77" i="6"/>
  <c r="K1490" i="5"/>
  <c r="L1490" i="5"/>
  <c r="J1490" i="5"/>
  <c r="K1488" i="5"/>
  <c r="L1488" i="5"/>
  <c r="J1488" i="5"/>
  <c r="J1487" i="5" s="1"/>
  <c r="K1480" i="5"/>
  <c r="L1480" i="5"/>
  <c r="J1480" i="5"/>
  <c r="K1478" i="5"/>
  <c r="K1477" i="5" s="1"/>
  <c r="L1478" i="5"/>
  <c r="J1478" i="5"/>
  <c r="K1475" i="5"/>
  <c r="K1474" i="5" s="1"/>
  <c r="L1475" i="5"/>
  <c r="L1474" i="5" s="1"/>
  <c r="J1475" i="5"/>
  <c r="J1474" i="5" s="1"/>
  <c r="K1467" i="5"/>
  <c r="L1467" i="5"/>
  <c r="J1467" i="5"/>
  <c r="K1465" i="5"/>
  <c r="L1465" i="5"/>
  <c r="J1465" i="5"/>
  <c r="K1463" i="5"/>
  <c r="L1463" i="5"/>
  <c r="J1463" i="5"/>
  <c r="K1460" i="5"/>
  <c r="K1459" i="5" s="1"/>
  <c r="L1460" i="5"/>
  <c r="L1459" i="5" s="1"/>
  <c r="J1460" i="5"/>
  <c r="J1459" i="5" s="1"/>
  <c r="K1454" i="5"/>
  <c r="K1453" i="5" s="1"/>
  <c r="K1452" i="5" s="1"/>
  <c r="L1454" i="5"/>
  <c r="L1453" i="5" s="1"/>
  <c r="L1452" i="5" s="1"/>
  <c r="J1454" i="5"/>
  <c r="J1453" i="5" s="1"/>
  <c r="J1452" i="5" s="1"/>
  <c r="K1450" i="5"/>
  <c r="L1450" i="5"/>
  <c r="J1450" i="5"/>
  <c r="K1448" i="5"/>
  <c r="L1448" i="5"/>
  <c r="J1448" i="5"/>
  <c r="K1446" i="5"/>
  <c r="L1446" i="5"/>
  <c r="J1446" i="5"/>
  <c r="K1441" i="5"/>
  <c r="L1441" i="5"/>
  <c r="J1441" i="5"/>
  <c r="K1439" i="5"/>
  <c r="L1439" i="5"/>
  <c r="J1439" i="5"/>
  <c r="K1437" i="5"/>
  <c r="L1437" i="5"/>
  <c r="J1437" i="5"/>
  <c r="K1431" i="5"/>
  <c r="K1430" i="5" s="1"/>
  <c r="K1429" i="5" s="1"/>
  <c r="K1428" i="5" s="1"/>
  <c r="K1427" i="5" s="1"/>
  <c r="L1431" i="5"/>
  <c r="L1430" i="5" s="1"/>
  <c r="L1429" i="5" s="1"/>
  <c r="L1428" i="5" s="1"/>
  <c r="L1427" i="5" s="1"/>
  <c r="J1431" i="5"/>
  <c r="J1430" i="5" s="1"/>
  <c r="J1429" i="5" s="1"/>
  <c r="J1428" i="5" s="1"/>
  <c r="J1427" i="5" s="1"/>
  <c r="K1425" i="5"/>
  <c r="L1425" i="5"/>
  <c r="J1425" i="5"/>
  <c r="K1423" i="5"/>
  <c r="L1423" i="5"/>
  <c r="J1423" i="5"/>
  <c r="K1421" i="5"/>
  <c r="L1421" i="5"/>
  <c r="J1421" i="5"/>
  <c r="K1417" i="5"/>
  <c r="K1416" i="5" s="1"/>
  <c r="K1415" i="5" s="1"/>
  <c r="K1414" i="5" s="1"/>
  <c r="L1417" i="5"/>
  <c r="L1416" i="5" s="1"/>
  <c r="L1415" i="5" s="1"/>
  <c r="L1414" i="5" s="1"/>
  <c r="J1417" i="5"/>
  <c r="J1416" i="5" s="1"/>
  <c r="J1415" i="5" s="1"/>
  <c r="J1414" i="5" s="1"/>
  <c r="K1409" i="5"/>
  <c r="K1408" i="5" s="1"/>
  <c r="L1409" i="5"/>
  <c r="L1408" i="5" s="1"/>
  <c r="J1409" i="5"/>
  <c r="J1408" i="5" s="1"/>
  <c r="K1406" i="5"/>
  <c r="K1405" i="5" s="1"/>
  <c r="L1406" i="5"/>
  <c r="L1405" i="5" s="1"/>
  <c r="J1406" i="5"/>
  <c r="J1405" i="5" s="1"/>
  <c r="K1402" i="5"/>
  <c r="K1401" i="5" s="1"/>
  <c r="K1400" i="5" s="1"/>
  <c r="L1402" i="5"/>
  <c r="L1401" i="5" s="1"/>
  <c r="L1400" i="5" s="1"/>
  <c r="J1402" i="5"/>
  <c r="J1401" i="5" s="1"/>
  <c r="J1400" i="5" s="1"/>
  <c r="K1397" i="5"/>
  <c r="K1396" i="5" s="1"/>
  <c r="K1395" i="5" s="1"/>
  <c r="L1397" i="5"/>
  <c r="L1396" i="5" s="1"/>
  <c r="L1395" i="5" s="1"/>
  <c r="J1397" i="5"/>
  <c r="J1396" i="5" s="1"/>
  <c r="J1395" i="5" s="1"/>
  <c r="K1393" i="5"/>
  <c r="K1392" i="5" s="1"/>
  <c r="K1391" i="5" s="1"/>
  <c r="L1393" i="5"/>
  <c r="L1392" i="5" s="1"/>
  <c r="L1391" i="5" s="1"/>
  <c r="J1393" i="5"/>
  <c r="J1392" i="5" s="1"/>
  <c r="J1391" i="5" s="1"/>
  <c r="K1382" i="5"/>
  <c r="K1381" i="5" s="1"/>
  <c r="K1380" i="5" s="1"/>
  <c r="K1379" i="5" s="1"/>
  <c r="K1378" i="5" s="1"/>
  <c r="L1382" i="5"/>
  <c r="L1381" i="5" s="1"/>
  <c r="L1380" i="5" s="1"/>
  <c r="L1379" i="5" s="1"/>
  <c r="L1378" i="5" s="1"/>
  <c r="J1382" i="5"/>
  <c r="J1381" i="5" s="1"/>
  <c r="J1380" i="5" s="1"/>
  <c r="J1379" i="5" s="1"/>
  <c r="K1376" i="5"/>
  <c r="K1375" i="5" s="1"/>
  <c r="L1376" i="5"/>
  <c r="L1375" i="5" s="1"/>
  <c r="J1376" i="5"/>
  <c r="J1375" i="5" s="1"/>
  <c r="K1373" i="5"/>
  <c r="L1373" i="5"/>
  <c r="J1373" i="5"/>
  <c r="K1371" i="5"/>
  <c r="L1371" i="5"/>
  <c r="J1371" i="5"/>
  <c r="K1365" i="5"/>
  <c r="K1362" i="5" s="1"/>
  <c r="K1361" i="5" s="1"/>
  <c r="K1360" i="5" s="1"/>
  <c r="K1359" i="5" s="1"/>
  <c r="L1365" i="5"/>
  <c r="L1362" i="5" s="1"/>
  <c r="L1361" i="5" s="1"/>
  <c r="L1360" i="5" s="1"/>
  <c r="L1359" i="5" s="1"/>
  <c r="J1365" i="5"/>
  <c r="J1363" i="5"/>
  <c r="K1357" i="5"/>
  <c r="K1356" i="5" s="1"/>
  <c r="L1357" i="5"/>
  <c r="L1356" i="5" s="1"/>
  <c r="J1357" i="5"/>
  <c r="J1356" i="5" s="1"/>
  <c r="K1354" i="5"/>
  <c r="L1354" i="5"/>
  <c r="J1354" i="5"/>
  <c r="K1352" i="5"/>
  <c r="L1352" i="5"/>
  <c r="J1352" i="5"/>
  <c r="K1350" i="5"/>
  <c r="L1350" i="5"/>
  <c r="J1350" i="5"/>
  <c r="K1343" i="5"/>
  <c r="K1342" i="5" s="1"/>
  <c r="L1343" i="5"/>
  <c r="L1342" i="5" s="1"/>
  <c r="J1343" i="5"/>
  <c r="J1342" i="5" s="1"/>
  <c r="K1340" i="5"/>
  <c r="K1339" i="5" s="1"/>
  <c r="L1340" i="5"/>
  <c r="L1339" i="5" s="1"/>
  <c r="J1340" i="5"/>
  <c r="J1339" i="5" s="1"/>
  <c r="K1336" i="5"/>
  <c r="K1335" i="5" s="1"/>
  <c r="K1334" i="5" s="1"/>
  <c r="L1336" i="5"/>
  <c r="L1335" i="5" s="1"/>
  <c r="L1334" i="5" s="1"/>
  <c r="J1336" i="5"/>
  <c r="J1335" i="5" s="1"/>
  <c r="J1334" i="5" s="1"/>
  <c r="K1331" i="5"/>
  <c r="K1330" i="5" s="1"/>
  <c r="K1329" i="5" s="1"/>
  <c r="K1324" i="5" s="1"/>
  <c r="L1331" i="5"/>
  <c r="L1330" i="5" s="1"/>
  <c r="L1329" i="5" s="1"/>
  <c r="L1324" i="5" s="1"/>
  <c r="J1331" i="5"/>
  <c r="J1330" i="5" s="1"/>
  <c r="J1329" i="5" s="1"/>
  <c r="J1324" i="5" s="1"/>
  <c r="K1321" i="5"/>
  <c r="K1320" i="5" s="1"/>
  <c r="K1319" i="5" s="1"/>
  <c r="K1318" i="5" s="1"/>
  <c r="K1317" i="5" s="1"/>
  <c r="L1321" i="5"/>
  <c r="L1320" i="5" s="1"/>
  <c r="L1319" i="5" s="1"/>
  <c r="L1318" i="5" s="1"/>
  <c r="L1317" i="5" s="1"/>
  <c r="J1321" i="5"/>
  <c r="J1320" i="5" s="1"/>
  <c r="J1319" i="5" s="1"/>
  <c r="J1318" i="5" s="1"/>
  <c r="J1317" i="5" s="1"/>
  <c r="K1315" i="5"/>
  <c r="K1314" i="5" s="1"/>
  <c r="L1315" i="5"/>
  <c r="L1314" i="5" s="1"/>
  <c r="J1315" i="5"/>
  <c r="J1314" i="5" s="1"/>
  <c r="K1312" i="5"/>
  <c r="K1311" i="5" s="1"/>
  <c r="L1312" i="5"/>
  <c r="L1311" i="5" s="1"/>
  <c r="J1312" i="5"/>
  <c r="J1311" i="5" s="1"/>
  <c r="K1306" i="5"/>
  <c r="L1306" i="5"/>
  <c r="J1306" i="5"/>
  <c r="K1304" i="5"/>
  <c r="L1304" i="5"/>
  <c r="J1304" i="5"/>
  <c r="K1298" i="5"/>
  <c r="K1297" i="5" s="1"/>
  <c r="L1298" i="5"/>
  <c r="L1297" i="5" s="1"/>
  <c r="J1298" i="5"/>
  <c r="J1297" i="5" s="1"/>
  <c r="K1295" i="5"/>
  <c r="L1295" i="5"/>
  <c r="J1295" i="5"/>
  <c r="K1293" i="5"/>
  <c r="L1293" i="5"/>
  <c r="J1293" i="5"/>
  <c r="K1291" i="5"/>
  <c r="L1291" i="5"/>
  <c r="J1291" i="5"/>
  <c r="K1278" i="5"/>
  <c r="K1277" i="5" s="1"/>
  <c r="L1278" i="5"/>
  <c r="L1277" i="5" s="1"/>
  <c r="J1278" i="5"/>
  <c r="J1277" i="5" s="1"/>
  <c r="K1275" i="5"/>
  <c r="K1274" i="5" s="1"/>
  <c r="L1275" i="5"/>
  <c r="L1274" i="5" s="1"/>
  <c r="J1275" i="5"/>
  <c r="J1274" i="5" s="1"/>
  <c r="K1271" i="5"/>
  <c r="K1270" i="5" s="1"/>
  <c r="K1269" i="5" s="1"/>
  <c r="L1271" i="5"/>
  <c r="L1270" i="5" s="1"/>
  <c r="L1269" i="5" s="1"/>
  <c r="J1271" i="5"/>
  <c r="J1270" i="5" s="1"/>
  <c r="J1269" i="5" s="1"/>
  <c r="K1265" i="5"/>
  <c r="K1264" i="5" s="1"/>
  <c r="K1263" i="5" s="1"/>
  <c r="K1262" i="5" s="1"/>
  <c r="L1265" i="5"/>
  <c r="L1264" i="5" s="1"/>
  <c r="L1263" i="5" s="1"/>
  <c r="L1262" i="5" s="1"/>
  <c r="J1265" i="5"/>
  <c r="J1264" i="5" s="1"/>
  <c r="J1263" i="5" s="1"/>
  <c r="J1262" i="5" s="1"/>
  <c r="K1254" i="5"/>
  <c r="K1253" i="5" s="1"/>
  <c r="K1252" i="5" s="1"/>
  <c r="K1251" i="5" s="1"/>
  <c r="K1250" i="5" s="1"/>
  <c r="L1254" i="5"/>
  <c r="L1253" i="5" s="1"/>
  <c r="L1252" i="5" s="1"/>
  <c r="L1251" i="5" s="1"/>
  <c r="L1250" i="5" s="1"/>
  <c r="J1254" i="5"/>
  <c r="J1253" i="5" s="1"/>
  <c r="J1252" i="5" s="1"/>
  <c r="J1251" i="5" s="1"/>
  <c r="J1250" i="5" s="1"/>
  <c r="K1248" i="5"/>
  <c r="L1248" i="5"/>
  <c r="J1248" i="5"/>
  <c r="K1246" i="5"/>
  <c r="L1246" i="5"/>
  <c r="J1246" i="5"/>
  <c r="K1240" i="5"/>
  <c r="K1239" i="5" s="1"/>
  <c r="L1240" i="5"/>
  <c r="L1239" i="5" s="1"/>
  <c r="J1240" i="5"/>
  <c r="J1239" i="5" s="1"/>
  <c r="K1237" i="5"/>
  <c r="L1237" i="5"/>
  <c r="J1237" i="5"/>
  <c r="K1235" i="5"/>
  <c r="L1235" i="5"/>
  <c r="J1235" i="5"/>
  <c r="K1233" i="5"/>
  <c r="L1233" i="5"/>
  <c r="J1233" i="5"/>
  <c r="K1220" i="5"/>
  <c r="K1219" i="5" s="1"/>
  <c r="L1220" i="5"/>
  <c r="L1219" i="5" s="1"/>
  <c r="J1220" i="5"/>
  <c r="J1219" i="5" s="1"/>
  <c r="K1217" i="5"/>
  <c r="K1216" i="5" s="1"/>
  <c r="L1217" i="5"/>
  <c r="L1216" i="5" s="1"/>
  <c r="J1217" i="5"/>
  <c r="J1216" i="5" s="1"/>
  <c r="K1213" i="5"/>
  <c r="K1212" i="5" s="1"/>
  <c r="K1211" i="5" s="1"/>
  <c r="L1213" i="5"/>
  <c r="L1212" i="5" s="1"/>
  <c r="L1211" i="5" s="1"/>
  <c r="J1213" i="5"/>
  <c r="J1212" i="5" s="1"/>
  <c r="J1211" i="5" s="1"/>
  <c r="K1207" i="5"/>
  <c r="K1206" i="5" s="1"/>
  <c r="K1205" i="5" s="1"/>
  <c r="K1204" i="5" s="1"/>
  <c r="L1207" i="5"/>
  <c r="L1206" i="5" s="1"/>
  <c r="L1205" i="5" s="1"/>
  <c r="L1204" i="5" s="1"/>
  <c r="J1207" i="5"/>
  <c r="J1206" i="5" s="1"/>
  <c r="J1205" i="5" s="1"/>
  <c r="J1204" i="5" s="1"/>
  <c r="K1202" i="5"/>
  <c r="K1201" i="5" s="1"/>
  <c r="K1200" i="5" s="1"/>
  <c r="K1199" i="5" s="1"/>
  <c r="L1202" i="5"/>
  <c r="L1201" i="5" s="1"/>
  <c r="L1200" i="5" s="1"/>
  <c r="L1199" i="5" s="1"/>
  <c r="J1202" i="5"/>
  <c r="J1201" i="5" s="1"/>
  <c r="J1200" i="5" s="1"/>
  <c r="J1199" i="5" s="1"/>
  <c r="K1196" i="5"/>
  <c r="K1195" i="5" s="1"/>
  <c r="K1194" i="5" s="1"/>
  <c r="L1196" i="5"/>
  <c r="L1195" i="5" s="1"/>
  <c r="L1194" i="5" s="1"/>
  <c r="J1196" i="5"/>
  <c r="J1195" i="5" s="1"/>
  <c r="J1194" i="5" s="1"/>
  <c r="K1190" i="5"/>
  <c r="L1190" i="5"/>
  <c r="J1190" i="5"/>
  <c r="K1188" i="5"/>
  <c r="L1188" i="5"/>
  <c r="J1188" i="5"/>
  <c r="K1182" i="5"/>
  <c r="K1181" i="5" s="1"/>
  <c r="L1182" i="5"/>
  <c r="L1181" i="5" s="1"/>
  <c r="J1182" i="5"/>
  <c r="J1181" i="5" s="1"/>
  <c r="K1179" i="5"/>
  <c r="L1179" i="5"/>
  <c r="J1179" i="5"/>
  <c r="K1177" i="5"/>
  <c r="L1177" i="5"/>
  <c r="J1177" i="5"/>
  <c r="K1175" i="5"/>
  <c r="L1175" i="5"/>
  <c r="J1175" i="5"/>
  <c r="K1168" i="5"/>
  <c r="K1167" i="5" s="1"/>
  <c r="L1168" i="5"/>
  <c r="L1167" i="5" s="1"/>
  <c r="J1168" i="5"/>
  <c r="J1167" i="5" s="1"/>
  <c r="K1165" i="5"/>
  <c r="K1164" i="5" s="1"/>
  <c r="L1165" i="5"/>
  <c r="L1164" i="5" s="1"/>
  <c r="J1165" i="5"/>
  <c r="J1164" i="5" s="1"/>
  <c r="K1159" i="5"/>
  <c r="K1158" i="5" s="1"/>
  <c r="K1157" i="5" s="1"/>
  <c r="K1156" i="5" s="1"/>
  <c r="K1155" i="5" s="1"/>
  <c r="L1159" i="5"/>
  <c r="L1158" i="5" s="1"/>
  <c r="L1157" i="5" s="1"/>
  <c r="L1156" i="5" s="1"/>
  <c r="L1155" i="5" s="1"/>
  <c r="J1159" i="5"/>
  <c r="J1158" i="5" s="1"/>
  <c r="J1157" i="5" s="1"/>
  <c r="J1156" i="5" s="1"/>
  <c r="J1155" i="5" s="1"/>
  <c r="K1153" i="5"/>
  <c r="K1152" i="5" s="1"/>
  <c r="K1151" i="5" s="1"/>
  <c r="L1153" i="5"/>
  <c r="L1152" i="5" s="1"/>
  <c r="L1151" i="5" s="1"/>
  <c r="J1153" i="5"/>
  <c r="J1152" i="5" s="1"/>
  <c r="J1151" i="5" s="1"/>
  <c r="K1147" i="5"/>
  <c r="L1147" i="5"/>
  <c r="J1147" i="5"/>
  <c r="K1145" i="5"/>
  <c r="L1145" i="5"/>
  <c r="J1145" i="5"/>
  <c r="K1139" i="5"/>
  <c r="K1138" i="5" s="1"/>
  <c r="L1139" i="5"/>
  <c r="L1138" i="5" s="1"/>
  <c r="J1139" i="5"/>
  <c r="J1138" i="5" s="1"/>
  <c r="K1136" i="5"/>
  <c r="L1136" i="5"/>
  <c r="J1136" i="5"/>
  <c r="K1134" i="5"/>
  <c r="L1134" i="5"/>
  <c r="J1134" i="5"/>
  <c r="K1132" i="5"/>
  <c r="L1132" i="5"/>
  <c r="J1132" i="5"/>
  <c r="K1125" i="5"/>
  <c r="K1124" i="5" s="1"/>
  <c r="L1125" i="5"/>
  <c r="L1124" i="5" s="1"/>
  <c r="J1125" i="5"/>
  <c r="J1124" i="5" s="1"/>
  <c r="K1122" i="5"/>
  <c r="K1121" i="5" s="1"/>
  <c r="L1122" i="5"/>
  <c r="L1121" i="5" s="1"/>
  <c r="J1122" i="5"/>
  <c r="J1121" i="5" s="1"/>
  <c r="K1117" i="5"/>
  <c r="K1116" i="5" s="1"/>
  <c r="K1115" i="5" s="1"/>
  <c r="K1114" i="5" s="1"/>
  <c r="L1117" i="5"/>
  <c r="L1116" i="5" s="1"/>
  <c r="L1115" i="5" s="1"/>
  <c r="L1114" i="5" s="1"/>
  <c r="J1117" i="5"/>
  <c r="J1116" i="5" s="1"/>
  <c r="J1115" i="5" s="1"/>
  <c r="J1114" i="5" s="1"/>
  <c r="K1111" i="5"/>
  <c r="K1110" i="5" s="1"/>
  <c r="K1109" i="5" s="1"/>
  <c r="K1108" i="5" s="1"/>
  <c r="L1111" i="5"/>
  <c r="L1110" i="5" s="1"/>
  <c r="L1109" i="5" s="1"/>
  <c r="L1108" i="5" s="1"/>
  <c r="J1111" i="5"/>
  <c r="J1110" i="5" s="1"/>
  <c r="J1109" i="5" s="1"/>
  <c r="J1108" i="5" s="1"/>
  <c r="K1106" i="5"/>
  <c r="K1105" i="5" s="1"/>
  <c r="K1104" i="5" s="1"/>
  <c r="K1103" i="5" s="1"/>
  <c r="L1106" i="5"/>
  <c r="L1105" i="5" s="1"/>
  <c r="L1104" i="5" s="1"/>
  <c r="L1103" i="5" s="1"/>
  <c r="J1106" i="5"/>
  <c r="J1105" i="5" s="1"/>
  <c r="J1104" i="5" s="1"/>
  <c r="J1103" i="5" s="1"/>
  <c r="K1100" i="5"/>
  <c r="K1099" i="5" s="1"/>
  <c r="K1098" i="5" s="1"/>
  <c r="K1097" i="5" s="1"/>
  <c r="K1096" i="5" s="1"/>
  <c r="L1100" i="5"/>
  <c r="L1099" i="5" s="1"/>
  <c r="L1098" i="5" s="1"/>
  <c r="L1097" i="5" s="1"/>
  <c r="L1096" i="5" s="1"/>
  <c r="J1100" i="5"/>
  <c r="J1099" i="5" s="1"/>
  <c r="J1098" i="5" s="1"/>
  <c r="J1097" i="5" s="1"/>
  <c r="J1096" i="5" s="1"/>
  <c r="K1094" i="5"/>
  <c r="L1094" i="5"/>
  <c r="J1094" i="5"/>
  <c r="K1092" i="5"/>
  <c r="L1092" i="5"/>
  <c r="J1092" i="5"/>
  <c r="K1086" i="5"/>
  <c r="K1085" i="5" s="1"/>
  <c r="L1086" i="5"/>
  <c r="L1085" i="5" s="1"/>
  <c r="J1086" i="5"/>
  <c r="J1085" i="5" s="1"/>
  <c r="K1083" i="5"/>
  <c r="L1083" i="5"/>
  <c r="J1083" i="5"/>
  <c r="K1081" i="5"/>
  <c r="L1081" i="5"/>
  <c r="J1081" i="5"/>
  <c r="K1079" i="5"/>
  <c r="L1079" i="5"/>
  <c r="J1079" i="5"/>
  <c r="K1072" i="5"/>
  <c r="K1071" i="5" s="1"/>
  <c r="L1072" i="5"/>
  <c r="L1071" i="5" s="1"/>
  <c r="J1072" i="5"/>
  <c r="J1071" i="5" s="1"/>
  <c r="K1069" i="5"/>
  <c r="K1068" i="5" s="1"/>
  <c r="L1069" i="5"/>
  <c r="L1068" i="5" s="1"/>
  <c r="J1069" i="5"/>
  <c r="J1068" i="5" s="1"/>
  <c r="K1065" i="5"/>
  <c r="K1064" i="5" s="1"/>
  <c r="K1063" i="5" s="1"/>
  <c r="L1065" i="5"/>
  <c r="L1064" i="5" s="1"/>
  <c r="L1063" i="5" s="1"/>
  <c r="J1065" i="5"/>
  <c r="J1064" i="5" s="1"/>
  <c r="J1063" i="5" s="1"/>
  <c r="K1060" i="5"/>
  <c r="K1059" i="5" s="1"/>
  <c r="K1058" i="5" s="1"/>
  <c r="K1057" i="5" s="1"/>
  <c r="L1060" i="5"/>
  <c r="L1059" i="5" s="1"/>
  <c r="L1058" i="5" s="1"/>
  <c r="L1057" i="5" s="1"/>
  <c r="J1060" i="5"/>
  <c r="J1059" i="5" s="1"/>
  <c r="J1058" i="5" s="1"/>
  <c r="J1057" i="5" s="1"/>
  <c r="K1054" i="5"/>
  <c r="K1053" i="5" s="1"/>
  <c r="K1052" i="5" s="1"/>
  <c r="K1047" i="5" s="1"/>
  <c r="L1054" i="5"/>
  <c r="L1053" i="5" s="1"/>
  <c r="L1052" i="5" s="1"/>
  <c r="L1047" i="5" s="1"/>
  <c r="J1054" i="5"/>
  <c r="J1053" i="5" s="1"/>
  <c r="J1052" i="5" s="1"/>
  <c r="J1047" i="5" s="1"/>
  <c r="K1045" i="5"/>
  <c r="K1044" i="5" s="1"/>
  <c r="K1043" i="5" s="1"/>
  <c r="L1045" i="5"/>
  <c r="L1044" i="5" s="1"/>
  <c r="L1043" i="5" s="1"/>
  <c r="J1045" i="5"/>
  <c r="J1044" i="5" s="1"/>
  <c r="J1043" i="5" s="1"/>
  <c r="K1036" i="5"/>
  <c r="K1035" i="5" s="1"/>
  <c r="L1036" i="5"/>
  <c r="L1035" i="5" s="1"/>
  <c r="J1036" i="5"/>
  <c r="J1035" i="5" s="1"/>
  <c r="K1030" i="5"/>
  <c r="L1030" i="5"/>
  <c r="J1030" i="5"/>
  <c r="K1028" i="5"/>
  <c r="L1028" i="5"/>
  <c r="J1028" i="5"/>
  <c r="K1022" i="5"/>
  <c r="K1021" i="5" s="1"/>
  <c r="L1022" i="5"/>
  <c r="L1021" i="5" s="1"/>
  <c r="J1022" i="5"/>
  <c r="J1021" i="5" s="1"/>
  <c r="K1019" i="5"/>
  <c r="L1019" i="5"/>
  <c r="J1019" i="5"/>
  <c r="K1017" i="5"/>
  <c r="L1017" i="5"/>
  <c r="J1017" i="5"/>
  <c r="K1015" i="5"/>
  <c r="L1015" i="5"/>
  <c r="J1015" i="5"/>
  <c r="K1008" i="5"/>
  <c r="K1007" i="5" s="1"/>
  <c r="K1006" i="5" s="1"/>
  <c r="K1005" i="5" s="1"/>
  <c r="K1004" i="5" s="1"/>
  <c r="L1008" i="5"/>
  <c r="L1007" i="5" s="1"/>
  <c r="L1006" i="5" s="1"/>
  <c r="L1005" i="5" s="1"/>
  <c r="L1004" i="5" s="1"/>
  <c r="J1008" i="5"/>
  <c r="J1007" i="5" s="1"/>
  <c r="J1006" i="5" s="1"/>
  <c r="J1005" i="5" s="1"/>
  <c r="J1004" i="5" s="1"/>
  <c r="K1002" i="5"/>
  <c r="K1001" i="5" s="1"/>
  <c r="L1002" i="5"/>
  <c r="L1001" i="5" s="1"/>
  <c r="J1002" i="5"/>
  <c r="J1001" i="5" s="1"/>
  <c r="K999" i="5"/>
  <c r="K998" i="5" s="1"/>
  <c r="L999" i="5"/>
  <c r="L998" i="5" s="1"/>
  <c r="J999" i="5"/>
  <c r="J998" i="5" s="1"/>
  <c r="K994" i="5"/>
  <c r="K993" i="5" s="1"/>
  <c r="K992" i="5" s="1"/>
  <c r="K991" i="5" s="1"/>
  <c r="L994" i="5"/>
  <c r="L993" i="5" s="1"/>
  <c r="L992" i="5" s="1"/>
  <c r="L991" i="5" s="1"/>
  <c r="J994" i="5"/>
  <c r="J993" i="5" s="1"/>
  <c r="J992" i="5" s="1"/>
  <c r="J991" i="5" s="1"/>
  <c r="K988" i="5"/>
  <c r="K987" i="5" s="1"/>
  <c r="K986" i="5" s="1"/>
  <c r="K985" i="5" s="1"/>
  <c r="K984" i="5" s="1"/>
  <c r="L988" i="5"/>
  <c r="L987" i="5" s="1"/>
  <c r="L986" i="5" s="1"/>
  <c r="L985" i="5" s="1"/>
  <c r="L984" i="5" s="1"/>
  <c r="J988" i="5"/>
  <c r="J987" i="5" s="1"/>
  <c r="J986" i="5" s="1"/>
  <c r="J985" i="5" s="1"/>
  <c r="J984" i="5" s="1"/>
  <c r="K982" i="5"/>
  <c r="K981" i="5" s="1"/>
  <c r="K980" i="5" s="1"/>
  <c r="K979" i="5" s="1"/>
  <c r="K978" i="5" s="1"/>
  <c r="L982" i="5"/>
  <c r="L981" i="5" s="1"/>
  <c r="L980" i="5" s="1"/>
  <c r="L979" i="5" s="1"/>
  <c r="L978" i="5" s="1"/>
  <c r="J982" i="5"/>
  <c r="J981" i="5" s="1"/>
  <c r="J980" i="5" s="1"/>
  <c r="J979" i="5" s="1"/>
  <c r="J978" i="5" s="1"/>
  <c r="K976" i="5"/>
  <c r="L976" i="5"/>
  <c r="J976" i="5"/>
  <c r="K974" i="5"/>
  <c r="L974" i="5"/>
  <c r="J974" i="5"/>
  <c r="K968" i="5"/>
  <c r="K967" i="5" s="1"/>
  <c r="L968" i="5"/>
  <c r="L967" i="5" s="1"/>
  <c r="J968" i="5"/>
  <c r="J967" i="5" s="1"/>
  <c r="K965" i="5"/>
  <c r="L965" i="5"/>
  <c r="J965" i="5"/>
  <c r="K963" i="5"/>
  <c r="L963" i="5"/>
  <c r="J963" i="5"/>
  <c r="K961" i="5"/>
  <c r="L961" i="5"/>
  <c r="J961" i="5"/>
  <c r="K954" i="5"/>
  <c r="K953" i="5" s="1"/>
  <c r="L954" i="5"/>
  <c r="L953" i="5" s="1"/>
  <c r="J954" i="5"/>
  <c r="J953" i="5" s="1"/>
  <c r="K951" i="5"/>
  <c r="K950" i="5" s="1"/>
  <c r="L951" i="5"/>
  <c r="L950" i="5" s="1"/>
  <c r="J951" i="5"/>
  <c r="J950" i="5" s="1"/>
  <c r="K947" i="5"/>
  <c r="K946" i="5" s="1"/>
  <c r="K945" i="5" s="1"/>
  <c r="L947" i="5"/>
  <c r="L946" i="5" s="1"/>
  <c r="L945" i="5" s="1"/>
  <c r="J947" i="5"/>
  <c r="J946" i="5" s="1"/>
  <c r="J945" i="5" s="1"/>
  <c r="K942" i="5"/>
  <c r="K941" i="5" s="1"/>
  <c r="K940" i="5" s="1"/>
  <c r="K939" i="5" s="1"/>
  <c r="L942" i="5"/>
  <c r="L941" i="5" s="1"/>
  <c r="L940" i="5" s="1"/>
  <c r="L939" i="5" s="1"/>
  <c r="J942" i="5"/>
  <c r="J941" i="5" s="1"/>
  <c r="J940" i="5" s="1"/>
  <c r="J939" i="5" s="1"/>
  <c r="K937" i="5"/>
  <c r="K936" i="5" s="1"/>
  <c r="K935" i="5" s="1"/>
  <c r="K934" i="5" s="1"/>
  <c r="L937" i="5"/>
  <c r="L936" i="5" s="1"/>
  <c r="L935" i="5" s="1"/>
  <c r="L934" i="5" s="1"/>
  <c r="J937" i="5"/>
  <c r="J936" i="5" s="1"/>
  <c r="J935" i="5" s="1"/>
  <c r="J934" i="5" s="1"/>
  <c r="K931" i="5"/>
  <c r="K930" i="5" s="1"/>
  <c r="K929" i="5" s="1"/>
  <c r="K928" i="5" s="1"/>
  <c r="K922" i="5" s="1"/>
  <c r="L931" i="5"/>
  <c r="L930" i="5" s="1"/>
  <c r="L929" i="5" s="1"/>
  <c r="L928" i="5" s="1"/>
  <c r="L922" i="5" s="1"/>
  <c r="J931" i="5"/>
  <c r="J930" i="5" s="1"/>
  <c r="J929" i="5" s="1"/>
  <c r="J928" i="5" s="1"/>
  <c r="J922" i="5" s="1"/>
  <c r="K920" i="5"/>
  <c r="K919" i="5" s="1"/>
  <c r="K918" i="5" s="1"/>
  <c r="K917" i="5" s="1"/>
  <c r="K916" i="5" s="1"/>
  <c r="L920" i="5"/>
  <c r="L919" i="5" s="1"/>
  <c r="L918" i="5" s="1"/>
  <c r="L917" i="5" s="1"/>
  <c r="L916" i="5" s="1"/>
  <c r="J920" i="5"/>
  <c r="J919" i="5" s="1"/>
  <c r="J918" i="5" s="1"/>
  <c r="J917" i="5" s="1"/>
  <c r="J916" i="5" s="1"/>
  <c r="K914" i="5"/>
  <c r="L914" i="5"/>
  <c r="J914" i="5"/>
  <c r="K912" i="5"/>
  <c r="L912" i="5"/>
  <c r="J912" i="5"/>
  <c r="K906" i="5"/>
  <c r="K905" i="5" s="1"/>
  <c r="L906" i="5"/>
  <c r="L905" i="5" s="1"/>
  <c r="J906" i="5"/>
  <c r="J905" i="5" s="1"/>
  <c r="K903" i="5"/>
  <c r="L903" i="5"/>
  <c r="J903" i="5"/>
  <c r="K901" i="5"/>
  <c r="L901" i="5"/>
  <c r="J901" i="5"/>
  <c r="K899" i="5"/>
  <c r="L899" i="5"/>
  <c r="J899" i="5"/>
  <c r="K892" i="5"/>
  <c r="K891" i="5" s="1"/>
  <c r="K890" i="5" s="1"/>
  <c r="K889" i="5" s="1"/>
  <c r="K888" i="5" s="1"/>
  <c r="K887" i="5" s="1"/>
  <c r="L892" i="5"/>
  <c r="L891" i="5" s="1"/>
  <c r="L890" i="5" s="1"/>
  <c r="L889" i="5" s="1"/>
  <c r="L888" i="5" s="1"/>
  <c r="L887" i="5" s="1"/>
  <c r="J892" i="5"/>
  <c r="J891" i="5" s="1"/>
  <c r="J890" i="5" s="1"/>
  <c r="J889" i="5" s="1"/>
  <c r="J888" i="5" s="1"/>
  <c r="J887" i="5" s="1"/>
  <c r="K885" i="5"/>
  <c r="K884" i="5" s="1"/>
  <c r="K883" i="5" s="1"/>
  <c r="K882" i="5" s="1"/>
  <c r="L885" i="5"/>
  <c r="L884" i="5" s="1"/>
  <c r="L883" i="5" s="1"/>
  <c r="L882" i="5" s="1"/>
  <c r="J885" i="5"/>
  <c r="J884" i="5" s="1"/>
  <c r="J883" i="5" s="1"/>
  <c r="J882" i="5" s="1"/>
  <c r="K880" i="5"/>
  <c r="K879" i="5" s="1"/>
  <c r="L880" i="5"/>
  <c r="L879" i="5" s="1"/>
  <c r="J880" i="5"/>
  <c r="J879" i="5" s="1"/>
  <c r="K877" i="5"/>
  <c r="K876" i="5" s="1"/>
  <c r="L877" i="5"/>
  <c r="L876" i="5" s="1"/>
  <c r="J877" i="5"/>
  <c r="J876" i="5" s="1"/>
  <c r="K874" i="5"/>
  <c r="K873" i="5" s="1"/>
  <c r="L874" i="5"/>
  <c r="L873" i="5" s="1"/>
  <c r="J874" i="5"/>
  <c r="J873" i="5" s="1"/>
  <c r="K870" i="5"/>
  <c r="K869" i="5" s="1"/>
  <c r="L870" i="5"/>
  <c r="L869" i="5" s="1"/>
  <c r="J870" i="5"/>
  <c r="J869" i="5" s="1"/>
  <c r="K867" i="5"/>
  <c r="K866" i="5" s="1"/>
  <c r="L867" i="5"/>
  <c r="L866" i="5" s="1"/>
  <c r="J867" i="5"/>
  <c r="J866" i="5" s="1"/>
  <c r="K862" i="5"/>
  <c r="K861" i="5" s="1"/>
  <c r="K860" i="5" s="1"/>
  <c r="L862" i="5"/>
  <c r="L861" i="5" s="1"/>
  <c r="L860" i="5" s="1"/>
  <c r="J862" i="5"/>
  <c r="J861" i="5" s="1"/>
  <c r="J860" i="5" s="1"/>
  <c r="K857" i="5"/>
  <c r="K856" i="5" s="1"/>
  <c r="L857" i="5"/>
  <c r="L856" i="5" s="1"/>
  <c r="J857" i="5"/>
  <c r="J856" i="5" s="1"/>
  <c r="K851" i="5"/>
  <c r="K850" i="5" s="1"/>
  <c r="K849" i="5" s="1"/>
  <c r="K848" i="5" s="1"/>
  <c r="L851" i="5"/>
  <c r="L850" i="5" s="1"/>
  <c r="L849" i="5" s="1"/>
  <c r="L848" i="5" s="1"/>
  <c r="J851" i="5"/>
  <c r="J850" i="5" s="1"/>
  <c r="J849" i="5" s="1"/>
  <c r="J848" i="5" s="1"/>
  <c r="K845" i="5"/>
  <c r="K844" i="5" s="1"/>
  <c r="L845" i="5"/>
  <c r="L844" i="5" s="1"/>
  <c r="J845" i="5"/>
  <c r="J844" i="5" s="1"/>
  <c r="K842" i="5"/>
  <c r="K841" i="5" s="1"/>
  <c r="L842" i="5"/>
  <c r="L841" i="5" s="1"/>
  <c r="J842" i="5"/>
  <c r="J841" i="5" s="1"/>
  <c r="K836" i="5"/>
  <c r="K835" i="5" s="1"/>
  <c r="K834" i="5" s="1"/>
  <c r="L836" i="5"/>
  <c r="L835" i="5" s="1"/>
  <c r="L834" i="5" s="1"/>
  <c r="J836" i="5"/>
  <c r="J835" i="5" s="1"/>
  <c r="J834" i="5" s="1"/>
  <c r="K832" i="5"/>
  <c r="K831" i="5" s="1"/>
  <c r="K830" i="5" s="1"/>
  <c r="L832" i="5"/>
  <c r="L831" i="5" s="1"/>
  <c r="L830" i="5" s="1"/>
  <c r="J832" i="5"/>
  <c r="J831" i="5" s="1"/>
  <c r="J830" i="5" s="1"/>
  <c r="K827" i="5"/>
  <c r="K826" i="5" s="1"/>
  <c r="L827" i="5"/>
  <c r="L826" i="5" s="1"/>
  <c r="J827" i="5"/>
  <c r="J826" i="5" s="1"/>
  <c r="K824" i="5"/>
  <c r="K823" i="5" s="1"/>
  <c r="L824" i="5"/>
  <c r="L823" i="5" s="1"/>
  <c r="J824" i="5"/>
  <c r="J823" i="5" s="1"/>
  <c r="K812" i="5"/>
  <c r="K811" i="5" s="1"/>
  <c r="K810" i="5" s="1"/>
  <c r="L812" i="5"/>
  <c r="L811" i="5" s="1"/>
  <c r="L810" i="5" s="1"/>
  <c r="J812" i="5"/>
  <c r="J811" i="5" s="1"/>
  <c r="J810" i="5" s="1"/>
  <c r="K805" i="5"/>
  <c r="K804" i="5" s="1"/>
  <c r="K803" i="5" s="1"/>
  <c r="L805" i="5"/>
  <c r="L804" i="5" s="1"/>
  <c r="L803" i="5" s="1"/>
  <c r="J805" i="5"/>
  <c r="J804" i="5" s="1"/>
  <c r="J803" i="5" s="1"/>
  <c r="K801" i="5"/>
  <c r="K800" i="5" s="1"/>
  <c r="L801" i="5"/>
  <c r="L800" i="5" s="1"/>
  <c r="J801" i="5"/>
  <c r="J800" i="5" s="1"/>
  <c r="K798" i="5"/>
  <c r="K797" i="5" s="1"/>
  <c r="L798" i="5"/>
  <c r="L797" i="5" s="1"/>
  <c r="J798" i="5"/>
  <c r="J797" i="5" s="1"/>
  <c r="K793" i="5"/>
  <c r="K792" i="5" s="1"/>
  <c r="K791" i="5" s="1"/>
  <c r="K790" i="5" s="1"/>
  <c r="L793" i="5"/>
  <c r="L792" i="5" s="1"/>
  <c r="L791" i="5" s="1"/>
  <c r="L790" i="5" s="1"/>
  <c r="J793" i="5"/>
  <c r="J792" i="5" s="1"/>
  <c r="J791" i="5" s="1"/>
  <c r="J790" i="5" s="1"/>
  <c r="K788" i="5"/>
  <c r="K787" i="5" s="1"/>
  <c r="L788" i="5"/>
  <c r="L787" i="5" s="1"/>
  <c r="J788" i="5"/>
  <c r="J787" i="5" s="1"/>
  <c r="K785" i="5"/>
  <c r="K784" i="5" s="1"/>
  <c r="L785" i="5"/>
  <c r="L784" i="5" s="1"/>
  <c r="J785" i="5"/>
  <c r="J784" i="5" s="1"/>
  <c r="K782" i="5"/>
  <c r="K781" i="5" s="1"/>
  <c r="L782" i="5"/>
  <c r="L781" i="5" s="1"/>
  <c r="J782" i="5"/>
  <c r="J781" i="5" s="1"/>
  <c r="K775" i="5"/>
  <c r="K774" i="5" s="1"/>
  <c r="L775" i="5"/>
  <c r="L774" i="5" s="1"/>
  <c r="J775" i="5"/>
  <c r="J774" i="5" s="1"/>
  <c r="K772" i="5"/>
  <c r="K771" i="5" s="1"/>
  <c r="L772" i="5"/>
  <c r="L771" i="5" s="1"/>
  <c r="J772" i="5"/>
  <c r="J771" i="5" s="1"/>
  <c r="K766" i="5"/>
  <c r="L766" i="5"/>
  <c r="J766" i="5"/>
  <c r="K764" i="5"/>
  <c r="L764" i="5"/>
  <c r="J764" i="5"/>
  <c r="K760" i="5"/>
  <c r="K759" i="5" s="1"/>
  <c r="K758" i="5" s="1"/>
  <c r="L760" i="5"/>
  <c r="L759" i="5" s="1"/>
  <c r="L758" i="5" s="1"/>
  <c r="J760" i="5"/>
  <c r="J759" i="5" s="1"/>
  <c r="J758" i="5" s="1"/>
  <c r="K755" i="5"/>
  <c r="K754" i="5" s="1"/>
  <c r="L755" i="5"/>
  <c r="L754" i="5" s="1"/>
  <c r="J755" i="5"/>
  <c r="J754" i="5" s="1"/>
  <c r="K752" i="5"/>
  <c r="K751" i="5" s="1"/>
  <c r="L752" i="5"/>
  <c r="L751" i="5" s="1"/>
  <c r="J752" i="5"/>
  <c r="J751" i="5" s="1"/>
  <c r="K749" i="5"/>
  <c r="K748" i="5" s="1"/>
  <c r="L749" i="5"/>
  <c r="L748" i="5" s="1"/>
  <c r="J749" i="5"/>
  <c r="J748" i="5" s="1"/>
  <c r="K746" i="5"/>
  <c r="K745" i="5" s="1"/>
  <c r="L746" i="5"/>
  <c r="L745" i="5" s="1"/>
  <c r="J746" i="5"/>
  <c r="J745" i="5" s="1"/>
  <c r="K743" i="5"/>
  <c r="K742" i="5" s="1"/>
  <c r="L743" i="5"/>
  <c r="L742" i="5" s="1"/>
  <c r="J743" i="5"/>
  <c r="J742" i="5" s="1"/>
  <c r="K737" i="5"/>
  <c r="L737" i="5"/>
  <c r="K735" i="5"/>
  <c r="L735" i="5"/>
  <c r="J737" i="5"/>
  <c r="J735" i="5"/>
  <c r="K725" i="5"/>
  <c r="K724" i="5" s="1"/>
  <c r="K723" i="5" s="1"/>
  <c r="K722" i="5" s="1"/>
  <c r="L725" i="5"/>
  <c r="L724" i="5" s="1"/>
  <c r="L723" i="5" s="1"/>
  <c r="L722" i="5" s="1"/>
  <c r="J725" i="5"/>
  <c r="J724" i="5" s="1"/>
  <c r="J723" i="5" s="1"/>
  <c r="J722" i="5" s="1"/>
  <c r="K720" i="5"/>
  <c r="K719" i="5" s="1"/>
  <c r="K718" i="5" s="1"/>
  <c r="L720" i="5"/>
  <c r="L719" i="5" s="1"/>
  <c r="L718" i="5" s="1"/>
  <c r="J720" i="5"/>
  <c r="J719" i="5" s="1"/>
  <c r="J718" i="5" s="1"/>
  <c r="K710" i="5"/>
  <c r="K709" i="5" s="1"/>
  <c r="K708" i="5" s="1"/>
  <c r="K707" i="5" s="1"/>
  <c r="L710" i="5"/>
  <c r="L709" i="5" s="1"/>
  <c r="L708" i="5" s="1"/>
  <c r="L707" i="5" s="1"/>
  <c r="J710" i="5"/>
  <c r="J709" i="5" s="1"/>
  <c r="J708" i="5" s="1"/>
  <c r="J707" i="5" s="1"/>
  <c r="K705" i="5"/>
  <c r="L705" i="5"/>
  <c r="J705" i="5"/>
  <c r="K703" i="5"/>
  <c r="L703" i="5"/>
  <c r="J703" i="5"/>
  <c r="K700" i="5"/>
  <c r="L700" i="5"/>
  <c r="J700" i="5"/>
  <c r="K698" i="5"/>
  <c r="L698" i="5"/>
  <c r="J698" i="5"/>
  <c r="K684" i="5"/>
  <c r="L684" i="5"/>
  <c r="J684" i="5"/>
  <c r="K682" i="5"/>
  <c r="L682" i="5"/>
  <c r="J682" i="5"/>
  <c r="K695" i="5"/>
  <c r="K694" i="5" s="1"/>
  <c r="L695" i="5"/>
  <c r="L694" i="5" s="1"/>
  <c r="J695" i="5"/>
  <c r="J694" i="5" s="1"/>
  <c r="K692" i="5"/>
  <c r="L692" i="5"/>
  <c r="J692" i="5"/>
  <c r="K690" i="5"/>
  <c r="L690" i="5"/>
  <c r="J690" i="5"/>
  <c r="K688" i="5"/>
  <c r="L688" i="5"/>
  <c r="J688" i="5"/>
  <c r="K675" i="5"/>
  <c r="K674" i="5" s="1"/>
  <c r="K673" i="5" s="1"/>
  <c r="L675" i="5"/>
  <c r="L674" i="5" s="1"/>
  <c r="L673" i="5" s="1"/>
  <c r="J675" i="5"/>
  <c r="J674" i="5" s="1"/>
  <c r="J673" i="5" s="1"/>
  <c r="K670" i="5"/>
  <c r="K669" i="5" s="1"/>
  <c r="K668" i="5" s="1"/>
  <c r="K667" i="5" s="1"/>
  <c r="L670" i="5"/>
  <c r="L669" i="5" s="1"/>
  <c r="L668" i="5" s="1"/>
  <c r="L667" i="5" s="1"/>
  <c r="J670" i="5"/>
  <c r="J669" i="5" s="1"/>
  <c r="J668" i="5" s="1"/>
  <c r="J667" i="5" s="1"/>
  <c r="K427" i="5"/>
  <c r="K426" i="5" s="1"/>
  <c r="K425" i="5" s="1"/>
  <c r="K424" i="5" s="1"/>
  <c r="L427" i="5"/>
  <c r="L426" i="5" s="1"/>
  <c r="L425" i="5" s="1"/>
  <c r="L424" i="5" s="1"/>
  <c r="J427" i="5"/>
  <c r="J426" i="5" s="1"/>
  <c r="J425" i="5" s="1"/>
  <c r="J424" i="5" s="1"/>
  <c r="K625" i="5"/>
  <c r="K624" i="5" s="1"/>
  <c r="K623" i="5" s="1"/>
  <c r="K622" i="5" s="1"/>
  <c r="L625" i="5"/>
  <c r="L624" i="5" s="1"/>
  <c r="L623" i="5" s="1"/>
  <c r="L622" i="5" s="1"/>
  <c r="J625" i="5"/>
  <c r="J624" i="5" s="1"/>
  <c r="J623" i="5" s="1"/>
  <c r="J622" i="5" s="1"/>
  <c r="K409" i="5"/>
  <c r="K408" i="5" s="1"/>
  <c r="L409" i="5"/>
  <c r="L408" i="5" s="1"/>
  <c r="J409" i="5"/>
  <c r="J408" i="5" s="1"/>
  <c r="K407" i="5"/>
  <c r="K406" i="5" s="1"/>
  <c r="L407" i="5"/>
  <c r="L406" i="5" s="1"/>
  <c r="J407" i="5"/>
  <c r="J406" i="5" s="1"/>
  <c r="K404" i="5"/>
  <c r="K403" i="5" s="1"/>
  <c r="L404" i="5"/>
  <c r="L403" i="5" s="1"/>
  <c r="J404" i="5"/>
  <c r="J403" i="5" s="1"/>
  <c r="K402" i="5"/>
  <c r="K401" i="5" s="1"/>
  <c r="L402" i="5"/>
  <c r="L401" i="5" s="1"/>
  <c r="J402" i="5"/>
  <c r="J401" i="5" s="1"/>
  <c r="K386" i="5"/>
  <c r="K385" i="5" s="1"/>
  <c r="L386" i="5"/>
  <c r="L385" i="5" s="1"/>
  <c r="K388" i="5"/>
  <c r="K387" i="5" s="1"/>
  <c r="L388" i="5"/>
  <c r="L387" i="5" s="1"/>
  <c r="J388" i="5"/>
  <c r="J387" i="5" s="1"/>
  <c r="J386" i="5"/>
  <c r="J385" i="5" s="1"/>
  <c r="K379" i="5"/>
  <c r="K378" i="5" s="1"/>
  <c r="K377" i="5" s="1"/>
  <c r="K376" i="5" s="1"/>
  <c r="L379" i="5"/>
  <c r="L378" i="5" s="1"/>
  <c r="L377" i="5" s="1"/>
  <c r="L376" i="5" s="1"/>
  <c r="J379" i="5"/>
  <c r="J378" i="5" s="1"/>
  <c r="J377" i="5" s="1"/>
  <c r="J376" i="5" s="1"/>
  <c r="K540" i="5"/>
  <c r="K539" i="5" s="1"/>
  <c r="K538" i="5" s="1"/>
  <c r="L540" i="5"/>
  <c r="L539" i="5" s="1"/>
  <c r="L538" i="5" s="1"/>
  <c r="J540" i="5"/>
  <c r="J539" i="5" s="1"/>
  <c r="J538" i="5" s="1"/>
  <c r="K579" i="5"/>
  <c r="K578" i="5" s="1"/>
  <c r="K577" i="5" s="1"/>
  <c r="L579" i="5"/>
  <c r="L578" i="5" s="1"/>
  <c r="L577" i="5" s="1"/>
  <c r="J579" i="5"/>
  <c r="J578" i="5" s="1"/>
  <c r="J577" i="5" s="1"/>
  <c r="K559" i="5"/>
  <c r="K558" i="5" s="1"/>
  <c r="K557" i="5" s="1"/>
  <c r="L559" i="5"/>
  <c r="L558" i="5" s="1"/>
  <c r="L557" i="5" s="1"/>
  <c r="J559" i="5"/>
  <c r="J558" i="5" s="1"/>
  <c r="J557" i="5" s="1"/>
  <c r="K526" i="5"/>
  <c r="K525" i="5" s="1"/>
  <c r="L526" i="5"/>
  <c r="L525" i="5" s="1"/>
  <c r="J526" i="5"/>
  <c r="J525" i="5" s="1"/>
  <c r="K513" i="5"/>
  <c r="K512" i="5" s="1"/>
  <c r="L513" i="5"/>
  <c r="L512" i="5" s="1"/>
  <c r="J513" i="5"/>
  <c r="J512" i="5" s="1"/>
  <c r="K473" i="5"/>
  <c r="K472" i="5" s="1"/>
  <c r="L473" i="5"/>
  <c r="L472" i="5" s="1"/>
  <c r="J473" i="5"/>
  <c r="J472" i="5" s="1"/>
  <c r="K633" i="5"/>
  <c r="K632" i="5" s="1"/>
  <c r="K631" i="5" s="1"/>
  <c r="L633" i="5"/>
  <c r="L632" i="5" s="1"/>
  <c r="L631" i="5" s="1"/>
  <c r="J633" i="5"/>
  <c r="J632" i="5" s="1"/>
  <c r="J631" i="5" s="1"/>
  <c r="K630" i="5"/>
  <c r="K629" i="5" s="1"/>
  <c r="K628" i="5" s="1"/>
  <c r="L630" i="5"/>
  <c r="L629" i="5" s="1"/>
  <c r="L628" i="5" s="1"/>
  <c r="J630" i="5"/>
  <c r="J629" i="5" s="1"/>
  <c r="J628" i="5" s="1"/>
  <c r="K415" i="5"/>
  <c r="K414" i="5" s="1"/>
  <c r="K413" i="5" s="1"/>
  <c r="K412" i="5" s="1"/>
  <c r="K411" i="5" s="1"/>
  <c r="E16" i="6" s="1"/>
  <c r="L415" i="5"/>
  <c r="L414" i="5" s="1"/>
  <c r="L413" i="5" s="1"/>
  <c r="L412" i="5" s="1"/>
  <c r="L411" i="5" s="1"/>
  <c r="F16" i="6" s="1"/>
  <c r="J415" i="5"/>
  <c r="J414" i="5" s="1"/>
  <c r="J413" i="5" s="1"/>
  <c r="J412" i="5" s="1"/>
  <c r="J411" i="5" s="1"/>
  <c r="D16" i="6" s="1"/>
  <c r="K452" i="5"/>
  <c r="K451" i="5" s="1"/>
  <c r="L452" i="5"/>
  <c r="L451" i="5" s="1"/>
  <c r="J452" i="5"/>
  <c r="J451" i="5" s="1"/>
  <c r="K450" i="5"/>
  <c r="K449" i="5" s="1"/>
  <c r="L450" i="5"/>
  <c r="L449" i="5" s="1"/>
  <c r="J450" i="5"/>
  <c r="J449" i="5" s="1"/>
  <c r="K486" i="5"/>
  <c r="K485" i="5" s="1"/>
  <c r="L486" i="5"/>
  <c r="L485" i="5" s="1"/>
  <c r="K484" i="5"/>
  <c r="K483" i="5" s="1"/>
  <c r="L484" i="5"/>
  <c r="L483" i="5" s="1"/>
  <c r="J486" i="5"/>
  <c r="J485" i="5" s="1"/>
  <c r="J484" i="5"/>
  <c r="J483" i="5" s="1"/>
  <c r="K643" i="5"/>
  <c r="K642" i="5" s="1"/>
  <c r="K641" i="5" s="1"/>
  <c r="L643" i="5"/>
  <c r="L642" i="5" s="1"/>
  <c r="L641" i="5" s="1"/>
  <c r="J643" i="5"/>
  <c r="J642" i="5" s="1"/>
  <c r="J641" i="5" s="1"/>
  <c r="K640" i="5"/>
  <c r="K639" i="5" s="1"/>
  <c r="K638" i="5" s="1"/>
  <c r="L640" i="5"/>
  <c r="L639" i="5" s="1"/>
  <c r="L638" i="5" s="1"/>
  <c r="J640" i="5"/>
  <c r="J639" i="5" s="1"/>
  <c r="J638" i="5" s="1"/>
  <c r="K649" i="5"/>
  <c r="K648" i="5" s="1"/>
  <c r="K647" i="5" s="1"/>
  <c r="K646" i="5" s="1"/>
  <c r="K645" i="5" s="1"/>
  <c r="L649" i="5"/>
  <c r="L648" i="5" s="1"/>
  <c r="L647" i="5" s="1"/>
  <c r="L646" i="5" s="1"/>
  <c r="L645" i="5" s="1"/>
  <c r="J649" i="5"/>
  <c r="J648" i="5" s="1"/>
  <c r="J647" i="5" s="1"/>
  <c r="J646" i="5" s="1"/>
  <c r="J645" i="5" s="1"/>
  <c r="K619" i="5"/>
  <c r="K618" i="5" s="1"/>
  <c r="K617" i="5" s="1"/>
  <c r="L619" i="5"/>
  <c r="L618" i="5" s="1"/>
  <c r="L617" i="5" s="1"/>
  <c r="J619" i="5"/>
  <c r="J618" i="5" s="1"/>
  <c r="J617" i="5" s="1"/>
  <c r="K637" i="5"/>
  <c r="K636" i="5" s="1"/>
  <c r="K635" i="5" s="1"/>
  <c r="L637" i="5"/>
  <c r="L636" i="5" s="1"/>
  <c r="L635" i="5" s="1"/>
  <c r="J637" i="5"/>
  <c r="J636" i="5" s="1"/>
  <c r="J635" i="5" s="1"/>
  <c r="K432" i="5"/>
  <c r="K431" i="5" s="1"/>
  <c r="K430" i="5" s="1"/>
  <c r="K429" i="5" s="1"/>
  <c r="L432" i="5"/>
  <c r="L431" i="5" s="1"/>
  <c r="L430" i="5" s="1"/>
  <c r="L429" i="5" s="1"/>
  <c r="J432" i="5"/>
  <c r="J431" i="5" s="1"/>
  <c r="J430" i="5" s="1"/>
  <c r="J429" i="5" s="1"/>
  <c r="K511" i="5"/>
  <c r="K510" i="5" s="1"/>
  <c r="L511" i="5"/>
  <c r="L510" i="5" s="1"/>
  <c r="J511" i="5"/>
  <c r="J510" i="5" s="1"/>
  <c r="K508" i="5"/>
  <c r="L508" i="5"/>
  <c r="J508" i="5"/>
  <c r="K507" i="5"/>
  <c r="K506" i="5" s="1"/>
  <c r="L507" i="5"/>
  <c r="L506" i="5" s="1"/>
  <c r="J507" i="5"/>
  <c r="J506" i="5" s="1"/>
  <c r="K504" i="5"/>
  <c r="K503" i="5" s="1"/>
  <c r="K502" i="5" s="1"/>
  <c r="L504" i="5"/>
  <c r="L503" i="5" s="1"/>
  <c r="L502" i="5" s="1"/>
  <c r="J504" i="5"/>
  <c r="J503" i="5" s="1"/>
  <c r="J502" i="5" s="1"/>
  <c r="K524" i="5"/>
  <c r="K523" i="5" s="1"/>
  <c r="L524" i="5"/>
  <c r="L523" i="5" s="1"/>
  <c r="J524" i="5"/>
  <c r="J523" i="5" s="1"/>
  <c r="K522" i="5"/>
  <c r="K521" i="5" s="1"/>
  <c r="L522" i="5"/>
  <c r="L521" i="5" s="1"/>
  <c r="J522" i="5"/>
  <c r="J521" i="5" s="1"/>
  <c r="K520" i="5"/>
  <c r="K519" i="5" s="1"/>
  <c r="L520" i="5"/>
  <c r="L519" i="5" s="1"/>
  <c r="J520" i="5"/>
  <c r="J519" i="5" s="1"/>
  <c r="K531" i="5"/>
  <c r="K530" i="5" s="1"/>
  <c r="K529" i="5" s="1"/>
  <c r="L531" i="5"/>
  <c r="L530" i="5" s="1"/>
  <c r="L529" i="5" s="1"/>
  <c r="J531" i="5"/>
  <c r="J530" i="5" s="1"/>
  <c r="J529" i="5" s="1"/>
  <c r="K496" i="5"/>
  <c r="K495" i="5" s="1"/>
  <c r="K494" i="5" s="1"/>
  <c r="L496" i="5"/>
  <c r="L495" i="5" s="1"/>
  <c r="L494" i="5" s="1"/>
  <c r="J496" i="5"/>
  <c r="J495" i="5" s="1"/>
  <c r="J494" i="5" s="1"/>
  <c r="K493" i="5"/>
  <c r="K492" i="5" s="1"/>
  <c r="K491" i="5" s="1"/>
  <c r="L493" i="5"/>
  <c r="L492" i="5" s="1"/>
  <c r="L491" i="5" s="1"/>
  <c r="J493" i="5"/>
  <c r="J492" i="5" s="1"/>
  <c r="J491" i="5" s="1"/>
  <c r="K664" i="5"/>
  <c r="K663" i="5" s="1"/>
  <c r="K662" i="5" s="1"/>
  <c r="K661" i="5" s="1"/>
  <c r="K660" i="5" s="1"/>
  <c r="K659" i="5" s="1"/>
  <c r="K658" i="5" s="1"/>
  <c r="K652" i="5" s="1"/>
  <c r="K651" i="5" s="1"/>
  <c r="L664" i="5"/>
  <c r="L663" i="5" s="1"/>
  <c r="L662" i="5" s="1"/>
  <c r="L661" i="5" s="1"/>
  <c r="L660" i="5" s="1"/>
  <c r="L659" i="5" s="1"/>
  <c r="L658" i="5" s="1"/>
  <c r="L652" i="5" s="1"/>
  <c r="L651" i="5" s="1"/>
  <c r="J664" i="5"/>
  <c r="J663" i="5" s="1"/>
  <c r="J662" i="5" s="1"/>
  <c r="J661" i="5" s="1"/>
  <c r="J660" i="5" s="1"/>
  <c r="J659" i="5" s="1"/>
  <c r="J658" i="5" s="1"/>
  <c r="J651" i="5" s="1"/>
  <c r="K480" i="5"/>
  <c r="K479" i="5" s="1"/>
  <c r="K478" i="5" s="1"/>
  <c r="K477" i="5" s="1"/>
  <c r="L480" i="5"/>
  <c r="L479" i="5" s="1"/>
  <c r="L478" i="5" s="1"/>
  <c r="L477" i="5" s="1"/>
  <c r="J480" i="5"/>
  <c r="J479" i="5" s="1"/>
  <c r="J478" i="5" s="1"/>
  <c r="J477" i="5" s="1"/>
  <c r="K537" i="5"/>
  <c r="K536" i="5" s="1"/>
  <c r="K535" i="5" s="1"/>
  <c r="L537" i="5"/>
  <c r="L536" i="5" s="1"/>
  <c r="L535" i="5" s="1"/>
  <c r="J537" i="5"/>
  <c r="J536" i="5" s="1"/>
  <c r="J535" i="5" s="1"/>
  <c r="K471" i="5"/>
  <c r="K470" i="5" s="1"/>
  <c r="K469" i="5" s="1"/>
  <c r="L471" i="5"/>
  <c r="L470" i="5" s="1"/>
  <c r="L469" i="5" s="1"/>
  <c r="J471" i="5"/>
  <c r="J470" i="5" s="1"/>
  <c r="J469" i="5" s="1"/>
  <c r="K468" i="5"/>
  <c r="K467" i="5" s="1"/>
  <c r="K466" i="5" s="1"/>
  <c r="L468" i="5"/>
  <c r="L467" i="5" s="1"/>
  <c r="L466" i="5" s="1"/>
  <c r="J468" i="5"/>
  <c r="J467" i="5" s="1"/>
  <c r="J466" i="5" s="1"/>
  <c r="K465" i="5"/>
  <c r="K464" i="5" s="1"/>
  <c r="K463" i="5" s="1"/>
  <c r="L465" i="5"/>
  <c r="L464" i="5" s="1"/>
  <c r="L463" i="5" s="1"/>
  <c r="J465" i="5"/>
  <c r="J464" i="5" s="1"/>
  <c r="J463" i="5" s="1"/>
  <c r="K462" i="5"/>
  <c r="K461" i="5" s="1"/>
  <c r="K460" i="5" s="1"/>
  <c r="L461" i="5"/>
  <c r="L460" i="5" s="1"/>
  <c r="J462" i="5"/>
  <c r="J461" i="5" s="1"/>
  <c r="J460" i="5" s="1"/>
  <c r="K459" i="5"/>
  <c r="K458" i="5" s="1"/>
  <c r="K457" i="5" s="1"/>
  <c r="L459" i="5"/>
  <c r="L458" i="5" s="1"/>
  <c r="L457" i="5" s="1"/>
  <c r="J459" i="5"/>
  <c r="J458" i="5" s="1"/>
  <c r="J457" i="5" s="1"/>
  <c r="K612" i="5"/>
  <c r="K611" i="5" s="1"/>
  <c r="K610" i="5" s="1"/>
  <c r="K609" i="5" s="1"/>
  <c r="K608" i="5" s="1"/>
  <c r="L612" i="5"/>
  <c r="L611" i="5" s="1"/>
  <c r="L610" i="5" s="1"/>
  <c r="L609" i="5" s="1"/>
  <c r="L608" i="5" s="1"/>
  <c r="J612" i="5"/>
  <c r="J611" i="5" s="1"/>
  <c r="J610" i="5" s="1"/>
  <c r="J609" i="5" s="1"/>
  <c r="J608" i="5" s="1"/>
  <c r="K605" i="5"/>
  <c r="K604" i="5" s="1"/>
  <c r="K603" i="5" s="1"/>
  <c r="L605" i="5"/>
  <c r="L604" i="5" s="1"/>
  <c r="L603" i="5" s="1"/>
  <c r="J605" i="5"/>
  <c r="J604" i="5" s="1"/>
  <c r="J603" i="5" s="1"/>
  <c r="K602" i="5"/>
  <c r="K601" i="5" s="1"/>
  <c r="K600" i="5" s="1"/>
  <c r="L602" i="5"/>
  <c r="L601" i="5" s="1"/>
  <c r="L600" i="5" s="1"/>
  <c r="J602" i="5"/>
  <c r="J601" i="5" s="1"/>
  <c r="J600" i="5" s="1"/>
  <c r="K547" i="5"/>
  <c r="K546" i="5" s="1"/>
  <c r="K545" i="5" s="1"/>
  <c r="K544" i="5" s="1"/>
  <c r="L547" i="5"/>
  <c r="L546" i="5" s="1"/>
  <c r="L545" i="5" s="1"/>
  <c r="L544" i="5" s="1"/>
  <c r="J547" i="5"/>
  <c r="J546" i="5" s="1"/>
  <c r="J545" i="5" s="1"/>
  <c r="J544" i="5" s="1"/>
  <c r="K595" i="5"/>
  <c r="K594" i="5" s="1"/>
  <c r="L595" i="5"/>
  <c r="L594" i="5" s="1"/>
  <c r="J595" i="5"/>
  <c r="J594" i="5" s="1"/>
  <c r="K593" i="5"/>
  <c r="K592" i="5" s="1"/>
  <c r="L593" i="5"/>
  <c r="L592" i="5" s="1"/>
  <c r="J593" i="5"/>
  <c r="J592" i="5" s="1"/>
  <c r="K591" i="5"/>
  <c r="K590" i="5" s="1"/>
  <c r="L591" i="5"/>
  <c r="L590" i="5" s="1"/>
  <c r="J591" i="5"/>
  <c r="J590" i="5" s="1"/>
  <c r="K584" i="5"/>
  <c r="K583" i="5" s="1"/>
  <c r="K582" i="5" s="1"/>
  <c r="K581" i="5" s="1"/>
  <c r="L584" i="5"/>
  <c r="L583" i="5" s="1"/>
  <c r="L582" i="5" s="1"/>
  <c r="L581" i="5" s="1"/>
  <c r="J584" i="5"/>
  <c r="J583" i="5" s="1"/>
  <c r="J582" i="5" s="1"/>
  <c r="J581" i="5" s="1"/>
  <c r="K588" i="5"/>
  <c r="K587" i="5" s="1"/>
  <c r="L588" i="5"/>
  <c r="L587" i="5" s="1"/>
  <c r="J588" i="5"/>
  <c r="J587" i="5" s="1"/>
  <c r="K574" i="5"/>
  <c r="K573" i="5" s="1"/>
  <c r="K572" i="5" s="1"/>
  <c r="L574" i="5"/>
  <c r="L573" i="5" s="1"/>
  <c r="L572" i="5" s="1"/>
  <c r="J574" i="5"/>
  <c r="J573" i="5" s="1"/>
  <c r="J572" i="5" s="1"/>
  <c r="K571" i="5"/>
  <c r="K570" i="5" s="1"/>
  <c r="K569" i="5" s="1"/>
  <c r="L571" i="5"/>
  <c r="L570" i="5" s="1"/>
  <c r="L569" i="5" s="1"/>
  <c r="J571" i="5"/>
  <c r="J570" i="5" s="1"/>
  <c r="J569" i="5" s="1"/>
  <c r="K399" i="5"/>
  <c r="K398" i="5" s="1"/>
  <c r="K397" i="5" s="1"/>
  <c r="L399" i="5"/>
  <c r="L398" i="5" s="1"/>
  <c r="L397" i="5" s="1"/>
  <c r="J399" i="5"/>
  <c r="J398" i="5" s="1"/>
  <c r="J397" i="5" s="1"/>
  <c r="K443" i="5"/>
  <c r="K442" i="5" s="1"/>
  <c r="L443" i="5"/>
  <c r="L442" i="5" s="1"/>
  <c r="J443" i="5"/>
  <c r="J442" i="5" s="1"/>
  <c r="K441" i="5"/>
  <c r="K440" i="5" s="1"/>
  <c r="L441" i="5"/>
  <c r="L440" i="5" s="1"/>
  <c r="J441" i="5"/>
  <c r="J440" i="5" s="1"/>
  <c r="K439" i="5"/>
  <c r="K438" i="5" s="1"/>
  <c r="L439" i="5"/>
  <c r="L438" i="5" s="1"/>
  <c r="J439" i="5"/>
  <c r="J438" i="5" s="1"/>
  <c r="K554" i="5"/>
  <c r="K553" i="5" s="1"/>
  <c r="K552" i="5" s="1"/>
  <c r="K551" i="5" s="1"/>
  <c r="K550" i="5" s="1"/>
  <c r="L554" i="5"/>
  <c r="L553" i="5" s="1"/>
  <c r="L552" i="5" s="1"/>
  <c r="L551" i="5" s="1"/>
  <c r="L550" i="5" s="1"/>
  <c r="J554" i="5"/>
  <c r="J553" i="5" s="1"/>
  <c r="J552" i="5" s="1"/>
  <c r="J551" i="5" s="1"/>
  <c r="J550" i="5" s="1"/>
  <c r="K396" i="5"/>
  <c r="K395" i="5" s="1"/>
  <c r="L396" i="5"/>
  <c r="L395" i="5" s="1"/>
  <c r="J396" i="5"/>
  <c r="J395" i="5" s="1"/>
  <c r="K394" i="5"/>
  <c r="K393" i="5" s="1"/>
  <c r="L394" i="5"/>
  <c r="L393" i="5" s="1"/>
  <c r="J394" i="5"/>
  <c r="J393" i="5" s="1"/>
  <c r="K392" i="5"/>
  <c r="K391" i="5" s="1"/>
  <c r="L392" i="5"/>
  <c r="L391" i="5" s="1"/>
  <c r="J392" i="5"/>
  <c r="J391" i="5" s="1"/>
  <c r="K373" i="5"/>
  <c r="K372" i="5" s="1"/>
  <c r="K371" i="5" s="1"/>
  <c r="K370" i="5" s="1"/>
  <c r="K369" i="5" s="1"/>
  <c r="E13" i="6" s="1"/>
  <c r="L373" i="5"/>
  <c r="L372" i="5" s="1"/>
  <c r="L371" i="5" s="1"/>
  <c r="L370" i="5" s="1"/>
  <c r="L369" i="5" s="1"/>
  <c r="F13" i="6" s="1"/>
  <c r="J373" i="5"/>
  <c r="J372" i="5" s="1"/>
  <c r="J371" i="5" s="1"/>
  <c r="J370" i="5" s="1"/>
  <c r="J369" i="5" s="1"/>
  <c r="D13" i="6" s="1"/>
  <c r="K364" i="5"/>
  <c r="K363" i="5" s="1"/>
  <c r="L364" i="5"/>
  <c r="L363" i="5" s="1"/>
  <c r="J364" i="5"/>
  <c r="J363" i="5" s="1"/>
  <c r="K361" i="5"/>
  <c r="K360" i="5" s="1"/>
  <c r="L361" i="5"/>
  <c r="L360" i="5" s="1"/>
  <c r="J361" i="5"/>
  <c r="J360" i="5" s="1"/>
  <c r="K355" i="5"/>
  <c r="K354" i="5" s="1"/>
  <c r="K353" i="5" s="1"/>
  <c r="K352" i="5" s="1"/>
  <c r="E19" i="6" s="1"/>
  <c r="L355" i="5"/>
  <c r="L354" i="5" s="1"/>
  <c r="L353" i="5" s="1"/>
  <c r="L352" i="5" s="1"/>
  <c r="F19" i="6" s="1"/>
  <c r="J355" i="5"/>
  <c r="J354" i="5" s="1"/>
  <c r="J353" i="5" s="1"/>
  <c r="J352" i="5" s="1"/>
  <c r="D19" i="6" s="1"/>
  <c r="K349" i="5"/>
  <c r="L349" i="5"/>
  <c r="J349" i="5"/>
  <c r="K347" i="5"/>
  <c r="L347" i="5"/>
  <c r="J347" i="5"/>
  <c r="K330" i="5"/>
  <c r="K329" i="5" s="1"/>
  <c r="L330" i="5"/>
  <c r="L329" i="5" s="1"/>
  <c r="J330" i="5"/>
  <c r="J329" i="5" s="1"/>
  <c r="K327" i="5"/>
  <c r="K326" i="5" s="1"/>
  <c r="L327" i="5"/>
  <c r="L326" i="5" s="1"/>
  <c r="J327" i="5"/>
  <c r="J326" i="5" s="1"/>
  <c r="K324" i="5"/>
  <c r="K323" i="5" s="1"/>
  <c r="L324" i="5"/>
  <c r="L323" i="5" s="1"/>
  <c r="J324" i="5"/>
  <c r="J323" i="5" s="1"/>
  <c r="K320" i="5"/>
  <c r="K319" i="5" s="1"/>
  <c r="K318" i="5" s="1"/>
  <c r="K317" i="5" s="1"/>
  <c r="L320" i="5"/>
  <c r="L319" i="5" s="1"/>
  <c r="L318" i="5" s="1"/>
  <c r="L317" i="5" s="1"/>
  <c r="J320" i="5"/>
  <c r="J319" i="5" s="1"/>
  <c r="J318" i="5" s="1"/>
  <c r="J317" i="5" s="1"/>
  <c r="K312" i="5"/>
  <c r="K311" i="5" s="1"/>
  <c r="K310" i="5" s="1"/>
  <c r="K309" i="5" s="1"/>
  <c r="K308" i="5" s="1"/>
  <c r="L312" i="5"/>
  <c r="L311" i="5" s="1"/>
  <c r="L310" i="5" s="1"/>
  <c r="L309" i="5" s="1"/>
  <c r="L308" i="5" s="1"/>
  <c r="J312" i="5"/>
  <c r="J311" i="5" s="1"/>
  <c r="J310" i="5" s="1"/>
  <c r="J309" i="5" s="1"/>
  <c r="J308" i="5" s="1"/>
  <c r="K305" i="5"/>
  <c r="K304" i="5" s="1"/>
  <c r="L305" i="5"/>
  <c r="L304" i="5" s="1"/>
  <c r="J305" i="5"/>
  <c r="J304" i="5" s="1"/>
  <c r="K302" i="5"/>
  <c r="K301" i="5" s="1"/>
  <c r="L302" i="5"/>
  <c r="L301" i="5" s="1"/>
  <c r="J302" i="5"/>
  <c r="J301" i="5" s="1"/>
  <c r="K299" i="5"/>
  <c r="L299" i="5"/>
  <c r="J299" i="5"/>
  <c r="K297" i="5"/>
  <c r="L297" i="5"/>
  <c r="J297" i="5"/>
  <c r="K289" i="5"/>
  <c r="L289" i="5"/>
  <c r="J289" i="5"/>
  <c r="K287" i="5"/>
  <c r="L287" i="5"/>
  <c r="J287" i="5"/>
  <c r="K284" i="5"/>
  <c r="K283" i="5" s="1"/>
  <c r="L284" i="5"/>
  <c r="L283" i="5" s="1"/>
  <c r="J284" i="5"/>
  <c r="J283" i="5" s="1"/>
  <c r="K277" i="5"/>
  <c r="K276" i="5" s="1"/>
  <c r="L277" i="5"/>
  <c r="L276" i="5" s="1"/>
  <c r="J277" i="5"/>
  <c r="J276" i="5" s="1"/>
  <c r="K274" i="5"/>
  <c r="K273" i="5" s="1"/>
  <c r="L274" i="5"/>
  <c r="L273" i="5" s="1"/>
  <c r="J274" i="5"/>
  <c r="J273" i="5" s="1"/>
  <c r="K270" i="5"/>
  <c r="K269" i="5" s="1"/>
  <c r="K268" i="5" s="1"/>
  <c r="L270" i="5"/>
  <c r="L269" i="5" s="1"/>
  <c r="L268" i="5" s="1"/>
  <c r="J270" i="5"/>
  <c r="J269" i="5" s="1"/>
  <c r="J268" i="5" s="1"/>
  <c r="K262" i="5"/>
  <c r="L262" i="5"/>
  <c r="J262" i="5"/>
  <c r="K260" i="5"/>
  <c r="L260" i="5"/>
  <c r="J260" i="5"/>
  <c r="K244" i="5"/>
  <c r="K243" i="5" s="1"/>
  <c r="K236" i="5" s="1"/>
  <c r="L244" i="5"/>
  <c r="L243" i="5" s="1"/>
  <c r="L236" i="5" s="1"/>
  <c r="J244" i="5"/>
  <c r="J243" i="5" s="1"/>
  <c r="J236" i="5" s="1"/>
  <c r="K233" i="5"/>
  <c r="L233" i="5"/>
  <c r="J233" i="5"/>
  <c r="K231" i="5"/>
  <c r="L231" i="5"/>
  <c r="J231" i="5"/>
  <c r="K226" i="5"/>
  <c r="L226" i="5"/>
  <c r="J226" i="5"/>
  <c r="K224" i="5"/>
  <c r="L224" i="5"/>
  <c r="J224" i="5"/>
  <c r="K217" i="5"/>
  <c r="K216" i="5" s="1"/>
  <c r="K215" i="5" s="1"/>
  <c r="L217" i="5"/>
  <c r="L216" i="5" s="1"/>
  <c r="L215" i="5" s="1"/>
  <c r="J217" i="5"/>
  <c r="J216" i="5" s="1"/>
  <c r="J215" i="5" s="1"/>
  <c r="K213" i="5"/>
  <c r="K212" i="5" s="1"/>
  <c r="K211" i="5" s="1"/>
  <c r="L213" i="5"/>
  <c r="L212" i="5" s="1"/>
  <c r="L211" i="5" s="1"/>
  <c r="J213" i="5"/>
  <c r="J212" i="5" s="1"/>
  <c r="J211" i="5" s="1"/>
  <c r="K209" i="5"/>
  <c r="K208" i="5" s="1"/>
  <c r="L209" i="5"/>
  <c r="L208" i="5" s="1"/>
  <c r="J209" i="5"/>
  <c r="J208" i="5" s="1"/>
  <c r="K206" i="5"/>
  <c r="K205" i="5" s="1"/>
  <c r="L206" i="5"/>
  <c r="L205" i="5" s="1"/>
  <c r="J206" i="5"/>
  <c r="J205" i="5" s="1"/>
  <c r="K203" i="5"/>
  <c r="K202" i="5" s="1"/>
  <c r="L203" i="5"/>
  <c r="L202" i="5" s="1"/>
  <c r="J203" i="5"/>
  <c r="J202" i="5" s="1"/>
  <c r="K200" i="5"/>
  <c r="K199" i="5" s="1"/>
  <c r="L200" i="5"/>
  <c r="L199" i="5" s="1"/>
  <c r="J200" i="5"/>
  <c r="J199" i="5" s="1"/>
  <c r="K197" i="5"/>
  <c r="L197" i="5"/>
  <c r="J197" i="5"/>
  <c r="K193" i="5"/>
  <c r="L193" i="5"/>
  <c r="J193" i="5"/>
  <c r="K186" i="5"/>
  <c r="K185" i="5" s="1"/>
  <c r="K184" i="5" s="1"/>
  <c r="L186" i="5"/>
  <c r="L185" i="5" s="1"/>
  <c r="L184" i="5" s="1"/>
  <c r="J186" i="5"/>
  <c r="J185" i="5" s="1"/>
  <c r="J184" i="5" s="1"/>
  <c r="K182" i="5"/>
  <c r="K181" i="5" s="1"/>
  <c r="K180" i="5" s="1"/>
  <c r="L182" i="5"/>
  <c r="L181" i="5" s="1"/>
  <c r="L180" i="5" s="1"/>
  <c r="J182" i="5"/>
  <c r="J181" i="5" s="1"/>
  <c r="J180" i="5" s="1"/>
  <c r="K178" i="5"/>
  <c r="K177" i="5" s="1"/>
  <c r="L178" i="5"/>
  <c r="L177" i="5" s="1"/>
  <c r="J178" i="5"/>
  <c r="J177" i="5" s="1"/>
  <c r="K175" i="5"/>
  <c r="K174" i="5" s="1"/>
  <c r="L175" i="5"/>
  <c r="L174" i="5" s="1"/>
  <c r="J175" i="5"/>
  <c r="J174" i="5" s="1"/>
  <c r="K172" i="5"/>
  <c r="K171" i="5" s="1"/>
  <c r="L172" i="5"/>
  <c r="L171" i="5" s="1"/>
  <c r="J172" i="5"/>
  <c r="J171" i="5" s="1"/>
  <c r="K169" i="5"/>
  <c r="K168" i="5" s="1"/>
  <c r="L169" i="5"/>
  <c r="L168" i="5" s="1"/>
  <c r="J169" i="5"/>
  <c r="J168" i="5" s="1"/>
  <c r="K166" i="5"/>
  <c r="K165" i="5" s="1"/>
  <c r="L166" i="5"/>
  <c r="L165" i="5" s="1"/>
  <c r="J166" i="5"/>
  <c r="J165" i="5" s="1"/>
  <c r="K163" i="5"/>
  <c r="K162" i="5" s="1"/>
  <c r="L163" i="5"/>
  <c r="L162" i="5" s="1"/>
  <c r="J163" i="5"/>
  <c r="J162" i="5" s="1"/>
  <c r="K156" i="5"/>
  <c r="K155" i="5" s="1"/>
  <c r="L156" i="5"/>
  <c r="L155" i="5" s="1"/>
  <c r="J156" i="5"/>
  <c r="J155" i="5" s="1"/>
  <c r="K153" i="5"/>
  <c r="K152" i="5" s="1"/>
  <c r="L153" i="5"/>
  <c r="L152" i="5" s="1"/>
  <c r="J153" i="5"/>
  <c r="J152" i="5" s="1"/>
  <c r="K150" i="5"/>
  <c r="K149" i="5" s="1"/>
  <c r="L150" i="5"/>
  <c r="L149" i="5" s="1"/>
  <c r="J150" i="5"/>
  <c r="J149" i="5" s="1"/>
  <c r="K147" i="5"/>
  <c r="K146" i="5" s="1"/>
  <c r="L147" i="5"/>
  <c r="L146" i="5" s="1"/>
  <c r="J147" i="5"/>
  <c r="J146" i="5" s="1"/>
  <c r="K138" i="5"/>
  <c r="L138" i="5"/>
  <c r="J138" i="5"/>
  <c r="K136" i="5"/>
  <c r="L136" i="5"/>
  <c r="J136" i="5"/>
  <c r="K133" i="5"/>
  <c r="L133" i="5"/>
  <c r="J133" i="5"/>
  <c r="K131" i="5"/>
  <c r="L131" i="5"/>
  <c r="J131" i="5"/>
  <c r="K124" i="5"/>
  <c r="K123" i="5" s="1"/>
  <c r="K122" i="5" s="1"/>
  <c r="K121" i="5" s="1"/>
  <c r="K120" i="5" s="1"/>
  <c r="L124" i="5"/>
  <c r="L123" i="5" s="1"/>
  <c r="L122" i="5" s="1"/>
  <c r="L121" i="5" s="1"/>
  <c r="L120" i="5" s="1"/>
  <c r="J124" i="5"/>
  <c r="J123" i="5" s="1"/>
  <c r="J122" i="5" s="1"/>
  <c r="J121" i="5" s="1"/>
  <c r="J120" i="5" s="1"/>
  <c r="K117" i="5"/>
  <c r="L117" i="5"/>
  <c r="J117" i="5"/>
  <c r="K115" i="5"/>
  <c r="L115" i="5"/>
  <c r="J115" i="5"/>
  <c r="K113" i="5"/>
  <c r="L113" i="5"/>
  <c r="J113" i="5"/>
  <c r="K107" i="5"/>
  <c r="K106" i="5" s="1"/>
  <c r="L107" i="5"/>
  <c r="L106" i="5" s="1"/>
  <c r="J107" i="5"/>
  <c r="J106" i="5" s="1"/>
  <c r="K104" i="5"/>
  <c r="K103" i="5" s="1"/>
  <c r="L104" i="5"/>
  <c r="L103" i="5" s="1"/>
  <c r="J104" i="5"/>
  <c r="J103" i="5" s="1"/>
  <c r="K101" i="5"/>
  <c r="K100" i="5" s="1"/>
  <c r="L101" i="5"/>
  <c r="L100" i="5" s="1"/>
  <c r="J101" i="5"/>
  <c r="J100" i="5" s="1"/>
  <c r="K97" i="5"/>
  <c r="K96" i="5" s="1"/>
  <c r="L97" i="5"/>
  <c r="L96" i="5" s="1"/>
  <c r="J97" i="5"/>
  <c r="J96" i="5" s="1"/>
  <c r="K94" i="5"/>
  <c r="K93" i="5" s="1"/>
  <c r="L94" i="5"/>
  <c r="L93" i="5" s="1"/>
  <c r="J94" i="5"/>
  <c r="J93" i="5" s="1"/>
  <c r="K91" i="5"/>
  <c r="K90" i="5" s="1"/>
  <c r="L91" i="5"/>
  <c r="L90" i="5" s="1"/>
  <c r="J91" i="5"/>
  <c r="J90" i="5" s="1"/>
  <c r="K88" i="5"/>
  <c r="K87" i="5" s="1"/>
  <c r="L88" i="5"/>
  <c r="L87" i="5" s="1"/>
  <c r="J88" i="5"/>
  <c r="J87" i="5" s="1"/>
  <c r="K85" i="5"/>
  <c r="K84" i="5" s="1"/>
  <c r="L85" i="5"/>
  <c r="L84" i="5" s="1"/>
  <c r="J85" i="5"/>
  <c r="J84" i="5" s="1"/>
  <c r="K82" i="5"/>
  <c r="K81" i="5" s="1"/>
  <c r="L82" i="5"/>
  <c r="L81" i="5" s="1"/>
  <c r="J82" i="5"/>
  <c r="J81" i="5" s="1"/>
  <c r="K79" i="5"/>
  <c r="K78" i="5" s="1"/>
  <c r="L79" i="5"/>
  <c r="L78" i="5" s="1"/>
  <c r="J79" i="5"/>
  <c r="J78" i="5" s="1"/>
  <c r="K75" i="5"/>
  <c r="K74" i="5" s="1"/>
  <c r="L75" i="5"/>
  <c r="L74" i="5" s="1"/>
  <c r="J75" i="5"/>
  <c r="J74" i="5" s="1"/>
  <c r="K72" i="5"/>
  <c r="K71" i="5" s="1"/>
  <c r="L72" i="5"/>
  <c r="L71" i="5" s="1"/>
  <c r="J72" i="5"/>
  <c r="J71" i="5" s="1"/>
  <c r="K69" i="5"/>
  <c r="K68" i="5" s="1"/>
  <c r="L69" i="5"/>
  <c r="L68" i="5" s="1"/>
  <c r="J69" i="5"/>
  <c r="J68" i="5" s="1"/>
  <c r="K66" i="5"/>
  <c r="K65" i="5" s="1"/>
  <c r="L66" i="5"/>
  <c r="L65" i="5" s="1"/>
  <c r="J66" i="5"/>
  <c r="J65" i="5" s="1"/>
  <c r="K63" i="5"/>
  <c r="K62" i="5" s="1"/>
  <c r="L63" i="5"/>
  <c r="L62" i="5" s="1"/>
  <c r="J63" i="5"/>
  <c r="J62" i="5" s="1"/>
  <c r="K60" i="5"/>
  <c r="K59" i="5" s="1"/>
  <c r="L60" i="5"/>
  <c r="L59" i="5" s="1"/>
  <c r="J60" i="5"/>
  <c r="J59" i="5" s="1"/>
  <c r="K52" i="5"/>
  <c r="K51" i="5" s="1"/>
  <c r="K50" i="5" s="1"/>
  <c r="K49" i="5" s="1"/>
  <c r="E51" i="6" s="1"/>
  <c r="L52" i="5"/>
  <c r="L51" i="5" s="1"/>
  <c r="L50" i="5" s="1"/>
  <c r="L49" i="5" s="1"/>
  <c r="F51" i="6" s="1"/>
  <c r="J52" i="5"/>
  <c r="J51" i="5" s="1"/>
  <c r="J50" i="5" s="1"/>
  <c r="J49" i="5" s="1"/>
  <c r="D51" i="6" s="1"/>
  <c r="K46" i="5"/>
  <c r="K45" i="5" s="1"/>
  <c r="L46" i="5"/>
  <c r="L45" i="5" s="1"/>
  <c r="J46" i="5"/>
  <c r="J45" i="5" s="1"/>
  <c r="K43" i="5"/>
  <c r="K42" i="5" s="1"/>
  <c r="L43" i="5"/>
  <c r="L42" i="5" s="1"/>
  <c r="J43" i="5"/>
  <c r="J42" i="5" s="1"/>
  <c r="K40" i="5"/>
  <c r="K39" i="5" s="1"/>
  <c r="L40" i="5"/>
  <c r="L39" i="5" s="1"/>
  <c r="J40" i="5"/>
  <c r="J39" i="5" s="1"/>
  <c r="K37" i="5"/>
  <c r="K36" i="5" s="1"/>
  <c r="L37" i="5"/>
  <c r="L36" i="5" s="1"/>
  <c r="J37" i="5"/>
  <c r="J36" i="5" s="1"/>
  <c r="K25" i="5"/>
  <c r="K24" i="5" s="1"/>
  <c r="K23" i="5" s="1"/>
  <c r="L25" i="5"/>
  <c r="L24" i="5" s="1"/>
  <c r="L23" i="5" s="1"/>
  <c r="J25" i="5"/>
  <c r="J24" i="5" s="1"/>
  <c r="J23" i="5" s="1"/>
  <c r="K21" i="5"/>
  <c r="K20" i="5" s="1"/>
  <c r="K19" i="5" s="1"/>
  <c r="L21" i="5"/>
  <c r="L20" i="5" s="1"/>
  <c r="L19" i="5" s="1"/>
  <c r="J21" i="5"/>
  <c r="J20" i="5" s="1"/>
  <c r="J19" i="5" s="1"/>
  <c r="K17" i="5"/>
  <c r="K16" i="5" s="1"/>
  <c r="K15" i="5" s="1"/>
  <c r="L17" i="5"/>
  <c r="L16" i="5" s="1"/>
  <c r="L15" i="5" s="1"/>
  <c r="J17" i="5"/>
  <c r="J16" i="5" s="1"/>
  <c r="J15" i="5" s="1"/>
  <c r="K534" i="5" l="1"/>
  <c r="K533" i="5" s="1"/>
  <c r="E35" i="6" s="1"/>
  <c r="J405" i="5"/>
  <c r="J390" i="5"/>
  <c r="J400" i="5"/>
  <c r="J389" i="5" s="1"/>
  <c r="K405" i="5"/>
  <c r="J1477" i="5"/>
  <c r="J1473" i="5" s="1"/>
  <c r="J1472" i="5" s="1"/>
  <c r="K1487" i="5"/>
  <c r="L1477" i="5"/>
  <c r="L1473" i="5" s="1"/>
  <c r="L1472" i="5" s="1"/>
  <c r="L1487" i="5"/>
  <c r="L1486" i="5" s="1"/>
  <c r="L1485" i="5" s="1"/>
  <c r="L1484" i="5" s="1"/>
  <c r="L1483" i="5" s="1"/>
  <c r="L405" i="5"/>
  <c r="J1390" i="5"/>
  <c r="L1078" i="5"/>
  <c r="L1077" i="5" s="1"/>
  <c r="L599" i="5"/>
  <c r="L598" i="5" s="1"/>
  <c r="F45" i="6" s="1"/>
  <c r="J599" i="5"/>
  <c r="K599" i="5"/>
  <c r="K598" i="5" s="1"/>
  <c r="E45" i="6" s="1"/>
  <c r="L482" i="5"/>
  <c r="L481" i="5" s="1"/>
  <c r="L476" i="5" s="1"/>
  <c r="F29" i="6" s="1"/>
  <c r="J534" i="5"/>
  <c r="J533" i="5" s="1"/>
  <c r="D35" i="6" s="1"/>
  <c r="L534" i="5"/>
  <c r="L533" i="5" s="1"/>
  <c r="F35" i="6" s="1"/>
  <c r="K482" i="5"/>
  <c r="K481" i="5" s="1"/>
  <c r="K476" i="5" s="1"/>
  <c r="E29" i="6" s="1"/>
  <c r="J482" i="5"/>
  <c r="J481" i="5" s="1"/>
  <c r="J476" i="5" s="1"/>
  <c r="D29" i="6" s="1"/>
  <c r="K796" i="5"/>
  <c r="K795" i="5" s="1"/>
  <c r="K840" i="5"/>
  <c r="K839" i="5" s="1"/>
  <c r="K838" i="5" s="1"/>
  <c r="J840" i="5"/>
  <c r="J839" i="5" s="1"/>
  <c r="J838" i="5" s="1"/>
  <c r="L840" i="5"/>
  <c r="L839" i="5" s="1"/>
  <c r="L838" i="5" s="1"/>
  <c r="L796" i="5"/>
  <c r="L795" i="5" s="1"/>
  <c r="J796" i="5"/>
  <c r="J795" i="5" s="1"/>
  <c r="L717" i="5"/>
  <c r="L770" i="5"/>
  <c r="L769" i="5" s="1"/>
  <c r="J763" i="5"/>
  <c r="J762" i="5" s="1"/>
  <c r="J757" i="5" s="1"/>
  <c r="K770" i="5"/>
  <c r="K769" i="5" s="1"/>
  <c r="L763" i="5"/>
  <c r="L762" i="5" s="1"/>
  <c r="L757" i="5" s="1"/>
  <c r="K763" i="5"/>
  <c r="K762" i="5" s="1"/>
  <c r="K757" i="5" s="1"/>
  <c r="J770" i="5"/>
  <c r="J769" i="5" s="1"/>
  <c r="J359" i="5"/>
  <c r="J358" i="5" s="1"/>
  <c r="K717" i="5"/>
  <c r="J717" i="5"/>
  <c r="K359" i="5"/>
  <c r="K358" i="5" s="1"/>
  <c r="L359" i="5"/>
  <c r="L358" i="5" s="1"/>
  <c r="J14" i="5"/>
  <c r="J13" i="5" s="1"/>
  <c r="K272" i="5"/>
  <c r="J58" i="5"/>
  <c r="J586" i="5"/>
  <c r="J337" i="5"/>
  <c r="J336" i="5" s="1"/>
  <c r="L586" i="5"/>
  <c r="L337" i="5"/>
  <c r="L336" i="5" s="1"/>
  <c r="K586" i="5"/>
  <c r="K337" i="5"/>
  <c r="K336" i="5" s="1"/>
  <c r="J272" i="5"/>
  <c r="L14" i="5"/>
  <c r="L13" i="5" s="1"/>
  <c r="J99" i="5"/>
  <c r="J77" i="5"/>
  <c r="K14" i="5"/>
  <c r="K13" i="5" s="1"/>
  <c r="L272" i="5"/>
  <c r="J161" i="5"/>
  <c r="J160" i="5" s="1"/>
  <c r="J159" i="5" s="1"/>
  <c r="D49" i="6" s="1"/>
  <c r="L161" i="5"/>
  <c r="L160" i="5" s="1"/>
  <c r="L159" i="5" s="1"/>
  <c r="F49" i="6" s="1"/>
  <c r="K161" i="5"/>
  <c r="K160" i="5" s="1"/>
  <c r="K159" i="5" s="1"/>
  <c r="E49" i="6" s="1"/>
  <c r="L58" i="5"/>
  <c r="K58" i="5"/>
  <c r="K1027" i="5"/>
  <c r="K1026" i="5" s="1"/>
  <c r="K1025" i="5" s="1"/>
  <c r="K1024" i="5" s="1"/>
  <c r="J1378" i="5"/>
  <c r="J1034" i="5"/>
  <c r="J1033" i="5" s="1"/>
  <c r="J1032" i="5" s="1"/>
  <c r="K1232" i="5"/>
  <c r="K1231" i="5" s="1"/>
  <c r="K1230" i="5" s="1"/>
  <c r="K1229" i="5" s="1"/>
  <c r="K1034" i="5"/>
  <c r="K1033" i="5" s="1"/>
  <c r="K1032" i="5" s="1"/>
  <c r="L1034" i="5"/>
  <c r="L1033" i="5" s="1"/>
  <c r="L1032" i="5" s="1"/>
  <c r="K1174" i="5"/>
  <c r="K1173" i="5" s="1"/>
  <c r="K1172" i="5" s="1"/>
  <c r="K1171" i="5" s="1"/>
  <c r="K1462" i="5"/>
  <c r="K1458" i="5" s="1"/>
  <c r="K1457" i="5" s="1"/>
  <c r="K1456" i="5" s="1"/>
  <c r="K973" i="5"/>
  <c r="K972" i="5" s="1"/>
  <c r="K971" i="5" s="1"/>
  <c r="K970" i="5" s="1"/>
  <c r="L1303" i="5"/>
  <c r="L1302" i="5" s="1"/>
  <c r="L1301" i="5" s="1"/>
  <c r="L1300" i="5" s="1"/>
  <c r="K1370" i="5"/>
  <c r="K1369" i="5" s="1"/>
  <c r="K1368" i="5" s="1"/>
  <c r="K1367" i="5" s="1"/>
  <c r="K1436" i="5"/>
  <c r="K1435" i="5" s="1"/>
  <c r="K1434" i="5" s="1"/>
  <c r="K1473" i="5"/>
  <c r="K1472" i="5" s="1"/>
  <c r="K1486" i="5"/>
  <c r="K1485" i="5" s="1"/>
  <c r="K1484" i="5" s="1"/>
  <c r="K1483" i="5" s="1"/>
  <c r="K1187" i="5"/>
  <c r="K1186" i="5" s="1"/>
  <c r="K1185" i="5" s="1"/>
  <c r="K1184" i="5" s="1"/>
  <c r="K1290" i="5"/>
  <c r="K1289" i="5" s="1"/>
  <c r="K1288" i="5" s="1"/>
  <c r="K1287" i="5" s="1"/>
  <c r="L1462" i="5"/>
  <c r="L1458" i="5" s="1"/>
  <c r="L1457" i="5" s="1"/>
  <c r="L1456" i="5" s="1"/>
  <c r="F76" i="6"/>
  <c r="F75" i="6" s="1"/>
  <c r="K855" i="5"/>
  <c r="K854" i="5" s="1"/>
  <c r="K1144" i="5"/>
  <c r="K1143" i="5" s="1"/>
  <c r="K1142" i="5" s="1"/>
  <c r="K1141" i="5" s="1"/>
  <c r="J1362" i="5"/>
  <c r="J1361" i="5" s="1"/>
  <c r="J1360" i="5" s="1"/>
  <c r="J1359" i="5" s="1"/>
  <c r="K1420" i="5"/>
  <c r="K1419" i="5" s="1"/>
  <c r="K1413" i="5" s="1"/>
  <c r="K1412" i="5" s="1"/>
  <c r="J1445" i="5"/>
  <c r="J1444" i="5" s="1"/>
  <c r="J1443" i="5" s="1"/>
  <c r="E76" i="6"/>
  <c r="E75" i="6" s="1"/>
  <c r="K1131" i="5"/>
  <c r="K1130" i="5" s="1"/>
  <c r="K1129" i="5" s="1"/>
  <c r="K1128" i="5" s="1"/>
  <c r="L1290" i="5"/>
  <c r="L1289" i="5" s="1"/>
  <c r="L1288" i="5" s="1"/>
  <c r="L1287" i="5" s="1"/>
  <c r="K1303" i="5"/>
  <c r="K1302" i="5" s="1"/>
  <c r="K1301" i="5" s="1"/>
  <c r="K1300" i="5" s="1"/>
  <c r="K1445" i="5"/>
  <c r="K1444" i="5" s="1"/>
  <c r="K1443" i="5" s="1"/>
  <c r="K1349" i="5"/>
  <c r="K1348" i="5" s="1"/>
  <c r="K1347" i="5" s="1"/>
  <c r="K1346" i="5" s="1"/>
  <c r="D76" i="6"/>
  <c r="D75" i="6" s="1"/>
  <c r="J1486" i="5"/>
  <c r="J1485" i="5" s="1"/>
  <c r="J1484" i="5" s="1"/>
  <c r="J1483" i="5" s="1"/>
  <c r="L1091" i="5"/>
  <c r="L1090" i="5" s="1"/>
  <c r="L1089" i="5" s="1"/>
  <c r="L1088" i="5" s="1"/>
  <c r="L872" i="5"/>
  <c r="K872" i="5"/>
  <c r="K911" i="5"/>
  <c r="K910" i="5" s="1"/>
  <c r="K909" i="5" s="1"/>
  <c r="K908" i="5" s="1"/>
  <c r="L960" i="5"/>
  <c r="L959" i="5" s="1"/>
  <c r="L958" i="5" s="1"/>
  <c r="L957" i="5" s="1"/>
  <c r="K960" i="5"/>
  <c r="K959" i="5" s="1"/>
  <c r="K958" i="5" s="1"/>
  <c r="K957" i="5" s="1"/>
  <c r="K1014" i="5"/>
  <c r="K1013" i="5" s="1"/>
  <c r="K1012" i="5" s="1"/>
  <c r="K1011" i="5" s="1"/>
  <c r="K1091" i="5"/>
  <c r="K1090" i="5" s="1"/>
  <c r="K1089" i="5" s="1"/>
  <c r="K1088" i="5" s="1"/>
  <c r="L1245" i="5"/>
  <c r="L1244" i="5" s="1"/>
  <c r="L1243" i="5" s="1"/>
  <c r="L1242" i="5" s="1"/>
  <c r="K1245" i="5"/>
  <c r="K1244" i="5" s="1"/>
  <c r="K1243" i="5" s="1"/>
  <c r="K1242" i="5" s="1"/>
  <c r="J1027" i="5"/>
  <c r="J1026" i="5" s="1"/>
  <c r="J1025" i="5" s="1"/>
  <c r="J1024" i="5" s="1"/>
  <c r="L1349" i="5"/>
  <c r="L1348" i="5" s="1"/>
  <c r="L1347" i="5" s="1"/>
  <c r="L1346" i="5" s="1"/>
  <c r="K1078" i="5"/>
  <c r="K1077" i="5" s="1"/>
  <c r="J1462" i="5"/>
  <c r="J1458" i="5" s="1"/>
  <c r="J1457" i="5" s="1"/>
  <c r="J1456" i="5" s="1"/>
  <c r="L1445" i="5"/>
  <c r="L1444" i="5" s="1"/>
  <c r="L1443" i="5" s="1"/>
  <c r="J1436" i="5"/>
  <c r="J1435" i="5" s="1"/>
  <c r="J1434" i="5" s="1"/>
  <c r="L1436" i="5"/>
  <c r="L1435" i="5" s="1"/>
  <c r="L1434" i="5" s="1"/>
  <c r="J1420" i="5"/>
  <c r="J1419" i="5" s="1"/>
  <c r="J1413" i="5" s="1"/>
  <c r="J1412" i="5" s="1"/>
  <c r="L1420" i="5"/>
  <c r="L1419" i="5" s="1"/>
  <c r="L1413" i="5" s="1"/>
  <c r="L1412" i="5" s="1"/>
  <c r="K1404" i="5"/>
  <c r="K1399" i="5" s="1"/>
  <c r="L1404" i="5"/>
  <c r="L1399" i="5" s="1"/>
  <c r="J1404" i="5"/>
  <c r="J1399" i="5" s="1"/>
  <c r="K1390" i="5"/>
  <c r="L1390" i="5"/>
  <c r="J1370" i="5"/>
  <c r="J1369" i="5" s="1"/>
  <c r="J1368" i="5" s="1"/>
  <c r="J1367" i="5" s="1"/>
  <c r="L1370" i="5"/>
  <c r="L1369" i="5" s="1"/>
  <c r="L1368" i="5" s="1"/>
  <c r="L1367" i="5" s="1"/>
  <c r="J1349" i="5"/>
  <c r="J1348" i="5" s="1"/>
  <c r="J1347" i="5" s="1"/>
  <c r="J1346" i="5" s="1"/>
  <c r="L1338" i="5"/>
  <c r="L1333" i="5" s="1"/>
  <c r="L1323" i="5" s="1"/>
  <c r="K1338" i="5"/>
  <c r="K1333" i="5" s="1"/>
  <c r="K1323" i="5" s="1"/>
  <c r="J1338" i="5"/>
  <c r="J1333" i="5" s="1"/>
  <c r="J1323" i="5" s="1"/>
  <c r="K1310" i="5"/>
  <c r="K1309" i="5" s="1"/>
  <c r="K1308" i="5" s="1"/>
  <c r="L1310" i="5"/>
  <c r="L1309" i="5" s="1"/>
  <c r="L1308" i="5" s="1"/>
  <c r="J1310" i="5"/>
  <c r="J1309" i="5" s="1"/>
  <c r="J1308" i="5" s="1"/>
  <c r="J1303" i="5"/>
  <c r="J1302" i="5" s="1"/>
  <c r="J1301" i="5" s="1"/>
  <c r="J1300" i="5" s="1"/>
  <c r="J1290" i="5"/>
  <c r="J1289" i="5" s="1"/>
  <c r="J1288" i="5" s="1"/>
  <c r="J1287" i="5" s="1"/>
  <c r="L1273" i="5"/>
  <c r="L1268" i="5" s="1"/>
  <c r="L1267" i="5" s="1"/>
  <c r="K1273" i="5"/>
  <c r="K1268" i="5" s="1"/>
  <c r="K1267" i="5" s="1"/>
  <c r="J1273" i="5"/>
  <c r="J1268" i="5" s="1"/>
  <c r="J1267" i="5" s="1"/>
  <c r="K1256" i="5"/>
  <c r="L1256" i="5"/>
  <c r="J1256" i="5"/>
  <c r="J1245" i="5"/>
  <c r="J1244" i="5" s="1"/>
  <c r="J1243" i="5" s="1"/>
  <c r="J1242" i="5" s="1"/>
  <c r="J1232" i="5"/>
  <c r="J1231" i="5" s="1"/>
  <c r="J1230" i="5" s="1"/>
  <c r="J1229" i="5" s="1"/>
  <c r="L1232" i="5"/>
  <c r="L1231" i="5" s="1"/>
  <c r="L1230" i="5" s="1"/>
  <c r="L1229" i="5" s="1"/>
  <c r="L1215" i="5"/>
  <c r="L1210" i="5" s="1"/>
  <c r="L1209" i="5" s="1"/>
  <c r="K1215" i="5"/>
  <c r="K1210" i="5" s="1"/>
  <c r="K1209" i="5" s="1"/>
  <c r="J1215" i="5"/>
  <c r="J1210" i="5" s="1"/>
  <c r="J1209" i="5" s="1"/>
  <c r="L1198" i="5"/>
  <c r="K1198" i="5"/>
  <c r="J1198" i="5"/>
  <c r="K1193" i="5"/>
  <c r="K1192" i="5" s="1"/>
  <c r="L1193" i="5"/>
  <c r="L1192" i="5" s="1"/>
  <c r="J1193" i="5"/>
  <c r="J1192" i="5" s="1"/>
  <c r="J1187" i="5"/>
  <c r="J1186" i="5" s="1"/>
  <c r="J1185" i="5" s="1"/>
  <c r="J1184" i="5" s="1"/>
  <c r="L1187" i="5"/>
  <c r="L1186" i="5" s="1"/>
  <c r="L1185" i="5" s="1"/>
  <c r="L1184" i="5" s="1"/>
  <c r="J1174" i="5"/>
  <c r="J1173" i="5" s="1"/>
  <c r="J1172" i="5" s="1"/>
  <c r="J1171" i="5" s="1"/>
  <c r="L1174" i="5"/>
  <c r="L1173" i="5" s="1"/>
  <c r="L1172" i="5" s="1"/>
  <c r="L1171" i="5" s="1"/>
  <c r="L1163" i="5"/>
  <c r="K1163" i="5"/>
  <c r="J1163" i="5"/>
  <c r="J1150" i="5"/>
  <c r="J1149" i="5" s="1"/>
  <c r="K1150" i="5"/>
  <c r="K1149" i="5" s="1"/>
  <c r="L1150" i="5"/>
  <c r="L1149" i="5" s="1"/>
  <c r="J1144" i="5"/>
  <c r="J1143" i="5" s="1"/>
  <c r="J1142" i="5" s="1"/>
  <c r="J1141" i="5" s="1"/>
  <c r="L1144" i="5"/>
  <c r="L1143" i="5" s="1"/>
  <c r="L1142" i="5" s="1"/>
  <c r="L1141" i="5" s="1"/>
  <c r="J1131" i="5"/>
  <c r="J1130" i="5" s="1"/>
  <c r="J1129" i="5" s="1"/>
  <c r="J1128" i="5" s="1"/>
  <c r="L1131" i="5"/>
  <c r="L1130" i="5" s="1"/>
  <c r="L1129" i="5" s="1"/>
  <c r="L1128" i="5" s="1"/>
  <c r="L1120" i="5"/>
  <c r="L1119" i="5" s="1"/>
  <c r="K1120" i="5"/>
  <c r="K1119" i="5" s="1"/>
  <c r="J1120" i="5"/>
  <c r="J1119" i="5" s="1"/>
  <c r="K898" i="5"/>
  <c r="K897" i="5" s="1"/>
  <c r="K896" i="5" s="1"/>
  <c r="K895" i="5" s="1"/>
  <c r="J1091" i="5"/>
  <c r="J1090" i="5" s="1"/>
  <c r="J1089" i="5" s="1"/>
  <c r="J1088" i="5" s="1"/>
  <c r="L734" i="5"/>
  <c r="L733" i="5" s="1"/>
  <c r="L732" i="5" s="1"/>
  <c r="L731" i="5" s="1"/>
  <c r="L1102" i="5"/>
  <c r="K1102" i="5"/>
  <c r="J1102" i="5"/>
  <c r="J1078" i="5"/>
  <c r="J1077" i="5" s="1"/>
  <c r="L1067" i="5"/>
  <c r="L1062" i="5" s="1"/>
  <c r="L1056" i="5" s="1"/>
  <c r="K1067" i="5"/>
  <c r="K1062" i="5" s="1"/>
  <c r="K1056" i="5" s="1"/>
  <c r="J1067" i="5"/>
  <c r="J1062" i="5" s="1"/>
  <c r="J1056" i="5" s="1"/>
  <c r="K1042" i="5"/>
  <c r="K1041" i="5" s="1"/>
  <c r="L1042" i="5"/>
  <c r="L1041" i="5" s="1"/>
  <c r="J1042" i="5"/>
  <c r="J1041" i="5" s="1"/>
  <c r="L1027" i="5"/>
  <c r="L1026" i="5" s="1"/>
  <c r="L1025" i="5" s="1"/>
  <c r="L1024" i="5" s="1"/>
  <c r="J1014" i="5"/>
  <c r="J1013" i="5" s="1"/>
  <c r="J1012" i="5" s="1"/>
  <c r="J1011" i="5" s="1"/>
  <c r="L1014" i="5"/>
  <c r="L1013" i="5" s="1"/>
  <c r="L1012" i="5" s="1"/>
  <c r="L1011" i="5" s="1"/>
  <c r="K997" i="5"/>
  <c r="K996" i="5" s="1"/>
  <c r="K990" i="5" s="1"/>
  <c r="L997" i="5"/>
  <c r="L996" i="5" s="1"/>
  <c r="L990" i="5" s="1"/>
  <c r="J997" i="5"/>
  <c r="J996" i="5" s="1"/>
  <c r="J990" i="5" s="1"/>
  <c r="J973" i="5"/>
  <c r="J972" i="5" s="1"/>
  <c r="J971" i="5" s="1"/>
  <c r="J970" i="5" s="1"/>
  <c r="L973" i="5"/>
  <c r="L972" i="5" s="1"/>
  <c r="L971" i="5" s="1"/>
  <c r="L970" i="5" s="1"/>
  <c r="J960" i="5"/>
  <c r="J959" i="5" s="1"/>
  <c r="J958" i="5" s="1"/>
  <c r="J957" i="5" s="1"/>
  <c r="K949" i="5"/>
  <c r="K944" i="5" s="1"/>
  <c r="K933" i="5" s="1"/>
  <c r="L949" i="5"/>
  <c r="J949" i="5"/>
  <c r="L855" i="5"/>
  <c r="L854" i="5" s="1"/>
  <c r="J911" i="5"/>
  <c r="J910" i="5" s="1"/>
  <c r="J909" i="5" s="1"/>
  <c r="J908" i="5" s="1"/>
  <c r="L911" i="5"/>
  <c r="L910" i="5" s="1"/>
  <c r="L909" i="5" s="1"/>
  <c r="L908" i="5" s="1"/>
  <c r="J898" i="5"/>
  <c r="J897" i="5" s="1"/>
  <c r="J896" i="5" s="1"/>
  <c r="J895" i="5" s="1"/>
  <c r="L898" i="5"/>
  <c r="L897" i="5" s="1"/>
  <c r="L896" i="5" s="1"/>
  <c r="L895" i="5" s="1"/>
  <c r="J872" i="5"/>
  <c r="L865" i="5"/>
  <c r="L864" i="5" s="1"/>
  <c r="K865" i="5"/>
  <c r="K864" i="5" s="1"/>
  <c r="J865" i="5"/>
  <c r="J864" i="5" s="1"/>
  <c r="J855" i="5"/>
  <c r="J854" i="5" s="1"/>
  <c r="L847" i="5"/>
  <c r="K847" i="5"/>
  <c r="J847" i="5"/>
  <c r="K780" i="5"/>
  <c r="L822" i="5"/>
  <c r="L814" i="5" s="1"/>
  <c r="K822" i="5"/>
  <c r="K814" i="5" s="1"/>
  <c r="J822" i="5"/>
  <c r="J814" i="5" s="1"/>
  <c r="L687" i="5"/>
  <c r="J687" i="5"/>
  <c r="L697" i="5"/>
  <c r="K697" i="5"/>
  <c r="K681" i="5"/>
  <c r="K677" i="5" s="1"/>
  <c r="J697" i="5"/>
  <c r="K734" i="5"/>
  <c r="K733" i="5" s="1"/>
  <c r="K732" i="5" s="1"/>
  <c r="K731" i="5" s="1"/>
  <c r="L681" i="5"/>
  <c r="L677" i="5" s="1"/>
  <c r="K687" i="5"/>
  <c r="L741" i="5"/>
  <c r="L740" i="5" s="1"/>
  <c r="K741" i="5"/>
  <c r="K740" i="5" s="1"/>
  <c r="J741" i="5"/>
  <c r="J740" i="5" s="1"/>
  <c r="J734" i="5"/>
  <c r="J733" i="5" s="1"/>
  <c r="J732" i="5" s="1"/>
  <c r="J731" i="5" s="1"/>
  <c r="J627" i="5"/>
  <c r="J626" i="5" s="1"/>
  <c r="K702" i="5"/>
  <c r="J702" i="5"/>
  <c r="L702" i="5"/>
  <c r="J681" i="5"/>
  <c r="J677" i="5" s="1"/>
  <c r="L627" i="5"/>
  <c r="L626" i="5" s="1"/>
  <c r="K627" i="5"/>
  <c r="K626" i="5" s="1"/>
  <c r="J598" i="5"/>
  <c r="D45" i="6" s="1"/>
  <c r="L568" i="5"/>
  <c r="L556" i="5" s="1"/>
  <c r="J568" i="5"/>
  <c r="J556" i="5" s="1"/>
  <c r="K568" i="5"/>
  <c r="K556" i="5" s="1"/>
  <c r="K428" i="5"/>
  <c r="K490" i="5"/>
  <c r="L490" i="5"/>
  <c r="J490" i="5"/>
  <c r="J428" i="5"/>
  <c r="L428" i="5"/>
  <c r="J384" i="5"/>
  <c r="J380" i="5" s="1"/>
  <c r="K384" i="5"/>
  <c r="K380" i="5" s="1"/>
  <c r="K400" i="5"/>
  <c r="L400" i="5"/>
  <c r="L384" i="5"/>
  <c r="L380" i="5" s="1"/>
  <c r="J448" i="5"/>
  <c r="J447" i="5" s="1"/>
  <c r="J446" i="5" s="1"/>
  <c r="L448" i="5"/>
  <c r="L447" i="5" s="1"/>
  <c r="L446" i="5" s="1"/>
  <c r="K448" i="5"/>
  <c r="K447" i="5" s="1"/>
  <c r="K446" i="5" s="1"/>
  <c r="K634" i="5"/>
  <c r="J634" i="5"/>
  <c r="L634" i="5"/>
  <c r="J616" i="5"/>
  <c r="J615" i="5" s="1"/>
  <c r="D62" i="6" s="1"/>
  <c r="K616" i="5"/>
  <c r="K615" i="5" s="1"/>
  <c r="E62" i="6" s="1"/>
  <c r="L616" i="5"/>
  <c r="L615" i="5" s="1"/>
  <c r="F62" i="6" s="1"/>
  <c r="K505" i="5"/>
  <c r="L505" i="5"/>
  <c r="L501" i="5" s="1"/>
  <c r="J505" i="5"/>
  <c r="J528" i="5"/>
  <c r="J518" i="5"/>
  <c r="J517" i="5" s="1"/>
  <c r="K518" i="5"/>
  <c r="K517" i="5" s="1"/>
  <c r="L518" i="5"/>
  <c r="L517" i="5" s="1"/>
  <c r="L528" i="5"/>
  <c r="K528" i="5"/>
  <c r="K456" i="5"/>
  <c r="L589" i="5"/>
  <c r="K589" i="5"/>
  <c r="J589" i="5"/>
  <c r="L437" i="5"/>
  <c r="L433" i="5" s="1"/>
  <c r="K437" i="5"/>
  <c r="K433" i="5" s="1"/>
  <c r="J437" i="5"/>
  <c r="J433" i="5" s="1"/>
  <c r="K390" i="5"/>
  <c r="L390" i="5"/>
  <c r="K346" i="5"/>
  <c r="K345" i="5" s="1"/>
  <c r="K344" i="5" s="1"/>
  <c r="K343" i="5" s="1"/>
  <c r="J346" i="5"/>
  <c r="J345" i="5" s="1"/>
  <c r="J344" i="5" s="1"/>
  <c r="J343" i="5" s="1"/>
  <c r="L346" i="5"/>
  <c r="L345" i="5" s="1"/>
  <c r="L344" i="5" s="1"/>
  <c r="L343" i="5" s="1"/>
  <c r="J296" i="5"/>
  <c r="J295" i="5" s="1"/>
  <c r="J294" i="5" s="1"/>
  <c r="J293" i="5" s="1"/>
  <c r="L322" i="5"/>
  <c r="L316" i="5" s="1"/>
  <c r="K322" i="5"/>
  <c r="K316" i="5" s="1"/>
  <c r="J322" i="5"/>
  <c r="J316" i="5" s="1"/>
  <c r="J230" i="5"/>
  <c r="J229" i="5" s="1"/>
  <c r="K296" i="5"/>
  <c r="K295" i="5" s="1"/>
  <c r="K294" i="5" s="1"/>
  <c r="K293" i="5" s="1"/>
  <c r="J192" i="5"/>
  <c r="L230" i="5"/>
  <c r="L229" i="5" s="1"/>
  <c r="K259" i="5"/>
  <c r="K258" i="5" s="1"/>
  <c r="L286" i="5"/>
  <c r="L282" i="5" s="1"/>
  <c r="L281" i="5" s="1"/>
  <c r="J259" i="5"/>
  <c r="J258" i="5" s="1"/>
  <c r="J286" i="5"/>
  <c r="K286" i="5"/>
  <c r="K230" i="5"/>
  <c r="K229" i="5" s="1"/>
  <c r="K223" i="5"/>
  <c r="K222" i="5" s="1"/>
  <c r="J223" i="5"/>
  <c r="J222" i="5" s="1"/>
  <c r="L296" i="5"/>
  <c r="L295" i="5" s="1"/>
  <c r="L294" i="5" s="1"/>
  <c r="L293" i="5" s="1"/>
  <c r="L259" i="5"/>
  <c r="L258" i="5" s="1"/>
  <c r="K192" i="5"/>
  <c r="K191" i="5" s="1"/>
  <c r="L223" i="5"/>
  <c r="L222" i="5" s="1"/>
  <c r="J145" i="5"/>
  <c r="J144" i="5" s="1"/>
  <c r="J143" i="5" s="1"/>
  <c r="L192" i="5"/>
  <c r="L145" i="5"/>
  <c r="L144" i="5" s="1"/>
  <c r="L143" i="5" s="1"/>
  <c r="K145" i="5"/>
  <c r="K144" i="5" s="1"/>
  <c r="K143" i="5" s="1"/>
  <c r="K130" i="5"/>
  <c r="J112" i="5"/>
  <c r="K135" i="5"/>
  <c r="K112" i="5"/>
  <c r="J130" i="5"/>
  <c r="J135" i="5"/>
  <c r="L135" i="5"/>
  <c r="L130" i="5"/>
  <c r="L112" i="5"/>
  <c r="K99" i="5"/>
  <c r="L99" i="5"/>
  <c r="K77" i="5"/>
  <c r="L77" i="5"/>
  <c r="J35" i="5"/>
  <c r="J34" i="5" s="1"/>
  <c r="J33" i="5" s="1"/>
  <c r="L35" i="5"/>
  <c r="L34" i="5" s="1"/>
  <c r="L33" i="5" s="1"/>
  <c r="K35" i="5"/>
  <c r="K34" i="5" s="1"/>
  <c r="K33" i="5" s="1"/>
  <c r="J111" i="5" l="1"/>
  <c r="J110" i="5" s="1"/>
  <c r="D56" i="6" s="1"/>
  <c r="K111" i="5"/>
  <c r="K110" i="5" s="1"/>
  <c r="E56" i="6" s="1"/>
  <c r="L111" i="5"/>
  <c r="L110" i="5" s="1"/>
  <c r="F56" i="6" s="1"/>
  <c r="L280" i="5"/>
  <c r="F65" i="6" s="1"/>
  <c r="J282" i="5"/>
  <c r="J281" i="5" s="1"/>
  <c r="J280" i="5" s="1"/>
  <c r="D65" i="6" s="1"/>
  <c r="D48" i="6"/>
  <c r="K282" i="5"/>
  <c r="K281" i="5" s="1"/>
  <c r="K280" i="5" s="1"/>
  <c r="E65" i="6" s="1"/>
  <c r="F48" i="6"/>
  <c r="E48" i="6"/>
  <c r="J375" i="5"/>
  <c r="J1389" i="5"/>
  <c r="J1345" i="5" s="1"/>
  <c r="K455" i="5"/>
  <c r="E28" i="6" s="1"/>
  <c r="E25" i="6" s="1"/>
  <c r="J456" i="5"/>
  <c r="J455" i="5" s="1"/>
  <c r="L456" i="5"/>
  <c r="L455" i="5" s="1"/>
  <c r="K1433" i="5"/>
  <c r="K1411" i="5" s="1"/>
  <c r="K585" i="5"/>
  <c r="K576" i="5" s="1"/>
  <c r="E40" i="6" s="1"/>
  <c r="J585" i="5"/>
  <c r="J576" i="5" s="1"/>
  <c r="D40" i="6" s="1"/>
  <c r="L585" i="5"/>
  <c r="L576" i="5" s="1"/>
  <c r="F40" i="6" s="1"/>
  <c r="L516" i="5"/>
  <c r="J516" i="5"/>
  <c r="K516" i="5"/>
  <c r="L489" i="5"/>
  <c r="F32" i="6" s="1"/>
  <c r="K489" i="5"/>
  <c r="E32" i="6" s="1"/>
  <c r="J489" i="5"/>
  <c r="D32" i="6" s="1"/>
  <c r="D39" i="6"/>
  <c r="K335" i="5"/>
  <c r="K334" i="5" s="1"/>
  <c r="K333" i="5" s="1"/>
  <c r="J335" i="5"/>
  <c r="J334" i="5" s="1"/>
  <c r="J333" i="5" s="1"/>
  <c r="L335" i="5"/>
  <c r="L334" i="5" s="1"/>
  <c r="L333" i="5" s="1"/>
  <c r="K190" i="5"/>
  <c r="K189" i="5" s="1"/>
  <c r="E50" i="6" s="1"/>
  <c r="J191" i="5"/>
  <c r="J190" i="5" s="1"/>
  <c r="J189" i="5" s="1"/>
  <c r="D50" i="6" s="1"/>
  <c r="L191" i="5"/>
  <c r="L190" i="5" s="1"/>
  <c r="L189" i="5" s="1"/>
  <c r="F50" i="6" s="1"/>
  <c r="J57" i="5"/>
  <c r="J56" i="5" s="1"/>
  <c r="K501" i="5"/>
  <c r="K500" i="5" s="1"/>
  <c r="E33" i="6" s="1"/>
  <c r="L500" i="5"/>
  <c r="F33" i="6" s="1"/>
  <c r="J501" i="5"/>
  <c r="J500" i="5" s="1"/>
  <c r="D33" i="6" s="1"/>
  <c r="K779" i="5"/>
  <c r="K768" i="5" s="1"/>
  <c r="L780" i="5"/>
  <c r="L779" i="5" s="1"/>
  <c r="L768" i="5" s="1"/>
  <c r="J780" i="5"/>
  <c r="J779" i="5" s="1"/>
  <c r="J768" i="5" s="1"/>
  <c r="J1076" i="5"/>
  <c r="J1075" i="5" s="1"/>
  <c r="L1076" i="5"/>
  <c r="L1075" i="5" s="1"/>
  <c r="K1076" i="5"/>
  <c r="K1075" i="5" s="1"/>
  <c r="L621" i="5"/>
  <c r="F63" i="6" s="1"/>
  <c r="L1162" i="5"/>
  <c r="L1161" i="5" s="1"/>
  <c r="L1127" i="5" s="1"/>
  <c r="J1162" i="5"/>
  <c r="J1161" i="5" s="1"/>
  <c r="J1127" i="5" s="1"/>
  <c r="K1162" i="5"/>
  <c r="K1161" i="5" s="1"/>
  <c r="K1127" i="5" s="1"/>
  <c r="F18" i="6"/>
  <c r="E18" i="6"/>
  <c r="F39" i="6"/>
  <c r="E39" i="6"/>
  <c r="D18" i="6"/>
  <c r="J1170" i="5"/>
  <c r="L389" i="5"/>
  <c r="K389" i="5"/>
  <c r="J686" i="5"/>
  <c r="J672" i="5" s="1"/>
  <c r="J666" i="5" s="1"/>
  <c r="L686" i="5"/>
  <c r="K686" i="5"/>
  <c r="L1471" i="5"/>
  <c r="L1470" i="5" s="1"/>
  <c r="F14" i="6"/>
  <c r="L445" i="5"/>
  <c r="F23" i="6"/>
  <c r="F22" i="6" s="1"/>
  <c r="K607" i="5"/>
  <c r="E59" i="6"/>
  <c r="E58" i="6" s="1"/>
  <c r="L597" i="5"/>
  <c r="F43" i="6"/>
  <c r="L32" i="5"/>
  <c r="L315" i="5"/>
  <c r="J445" i="5"/>
  <c r="D23" i="6"/>
  <c r="D22" i="6" s="1"/>
  <c r="J809" i="5"/>
  <c r="J808" i="5" s="1"/>
  <c r="K809" i="5"/>
  <c r="K808" i="5" s="1"/>
  <c r="J1471" i="5"/>
  <c r="J1470" i="5" s="1"/>
  <c r="D14" i="6"/>
  <c r="J32" i="5"/>
  <c r="K315" i="5"/>
  <c r="K32" i="5"/>
  <c r="J597" i="5"/>
  <c r="D43" i="6"/>
  <c r="J607" i="5"/>
  <c r="D59" i="6"/>
  <c r="D58" i="6" s="1"/>
  <c r="L607" i="5"/>
  <c r="F59" i="6"/>
  <c r="F58" i="6" s="1"/>
  <c r="L1228" i="5"/>
  <c r="L1225" i="5" s="1"/>
  <c r="L1224" i="5" s="1"/>
  <c r="L1223" i="5" s="1"/>
  <c r="L1222" i="5" s="1"/>
  <c r="J315" i="5"/>
  <c r="K445" i="5"/>
  <c r="E23" i="6"/>
  <c r="E22" i="6" s="1"/>
  <c r="K597" i="5"/>
  <c r="E43" i="6"/>
  <c r="K1471" i="5"/>
  <c r="K1470" i="5" s="1"/>
  <c r="E14" i="6"/>
  <c r="L859" i="5"/>
  <c r="L853" i="5" s="1"/>
  <c r="L1113" i="5"/>
  <c r="J1433" i="5"/>
  <c r="J1411" i="5" s="1"/>
  <c r="L1433" i="5"/>
  <c r="L1411" i="5" s="1"/>
  <c r="K1389" i="5"/>
  <c r="K1345" i="5" s="1"/>
  <c r="L1389" i="5"/>
  <c r="L1345" i="5" s="1"/>
  <c r="L1286" i="5"/>
  <c r="L1283" i="5" s="1"/>
  <c r="L1282" i="5" s="1"/>
  <c r="L1281" i="5" s="1"/>
  <c r="L1280" i="5" s="1"/>
  <c r="K1286" i="5"/>
  <c r="K1283" i="5" s="1"/>
  <c r="K1282" i="5" s="1"/>
  <c r="K1281" i="5" s="1"/>
  <c r="K1280" i="5" s="1"/>
  <c r="J1286" i="5"/>
  <c r="J1282" i="5" s="1"/>
  <c r="J1281" i="5" s="1"/>
  <c r="J1280" i="5" s="1"/>
  <c r="K1228" i="5"/>
  <c r="K1225" i="5" s="1"/>
  <c r="K1224" i="5" s="1"/>
  <c r="K1223" i="5" s="1"/>
  <c r="K1222" i="5" s="1"/>
  <c r="J1228" i="5"/>
  <c r="J1224" i="5" s="1"/>
  <c r="J1223" i="5" s="1"/>
  <c r="J1222" i="5" s="1"/>
  <c r="L1170" i="5"/>
  <c r="K1170" i="5"/>
  <c r="K1113" i="5"/>
  <c r="J1113" i="5"/>
  <c r="L944" i="5"/>
  <c r="L933" i="5" s="1"/>
  <c r="L894" i="5" s="1"/>
  <c r="J956" i="5"/>
  <c r="K1010" i="5"/>
  <c r="J1010" i="5"/>
  <c r="L1010" i="5"/>
  <c r="L956" i="5"/>
  <c r="K956" i="5"/>
  <c r="J944" i="5"/>
  <c r="J933" i="5" s="1"/>
  <c r="J894" i="5" s="1"/>
  <c r="K894" i="5"/>
  <c r="L829" i="5"/>
  <c r="J859" i="5"/>
  <c r="J853" i="5" s="1"/>
  <c r="K859" i="5"/>
  <c r="K853" i="5" s="1"/>
  <c r="J621" i="5"/>
  <c r="K739" i="5"/>
  <c r="J829" i="5"/>
  <c r="K829" i="5"/>
  <c r="L809" i="5"/>
  <c r="L808" i="5" s="1"/>
  <c r="L739" i="5"/>
  <c r="J739" i="5"/>
  <c r="K423" i="5"/>
  <c r="K621" i="5"/>
  <c r="E38" i="6"/>
  <c r="J423" i="5"/>
  <c r="D38" i="6"/>
  <c r="F38" i="6"/>
  <c r="L423" i="5"/>
  <c r="K341" i="5"/>
  <c r="K340" i="5" s="1"/>
  <c r="J341" i="5"/>
  <c r="J340" i="5" s="1"/>
  <c r="L341" i="5"/>
  <c r="L340" i="5" s="1"/>
  <c r="K221" i="5"/>
  <c r="K220" i="5" s="1"/>
  <c r="K267" i="5"/>
  <c r="K266" i="5" s="1"/>
  <c r="J267" i="5"/>
  <c r="J266" i="5" s="1"/>
  <c r="J221" i="5"/>
  <c r="J220" i="5" s="1"/>
  <c r="L267" i="5"/>
  <c r="L266" i="5" s="1"/>
  <c r="L221" i="5"/>
  <c r="L220" i="5" s="1"/>
  <c r="K129" i="5"/>
  <c r="K128" i="5" s="1"/>
  <c r="E68" i="6" s="1"/>
  <c r="K57" i="5"/>
  <c r="K56" i="5" s="1"/>
  <c r="J129" i="5"/>
  <c r="J128" i="5" s="1"/>
  <c r="D68" i="6" s="1"/>
  <c r="L129" i="5"/>
  <c r="L128" i="5" s="1"/>
  <c r="F68" i="6" s="1"/>
  <c r="L57" i="5"/>
  <c r="L56" i="5" s="1"/>
  <c r="J142" i="5" l="1"/>
  <c r="K142" i="5"/>
  <c r="L142" i="5"/>
  <c r="D28" i="6"/>
  <c r="D25" i="6" s="1"/>
  <c r="J454" i="5"/>
  <c r="F28" i="6"/>
  <c r="F25" i="6" s="1"/>
  <c r="L454" i="5"/>
  <c r="K454" i="5"/>
  <c r="L292" i="5"/>
  <c r="F20" i="6"/>
  <c r="E20" i="6"/>
  <c r="D20" i="6"/>
  <c r="K292" i="5"/>
  <c r="J292" i="5"/>
  <c r="D15" i="6"/>
  <c r="K375" i="5"/>
  <c r="E15" i="6" s="1"/>
  <c r="L375" i="5"/>
  <c r="L368" i="5" s="1"/>
  <c r="L807" i="5"/>
  <c r="L614" i="5"/>
  <c r="L1074" i="5"/>
  <c r="K1074" i="5"/>
  <c r="J1074" i="5"/>
  <c r="K807" i="5"/>
  <c r="J807" i="5"/>
  <c r="J665" i="5" s="1"/>
  <c r="E37" i="6"/>
  <c r="D37" i="6"/>
  <c r="L672" i="5"/>
  <c r="L666" i="5" s="1"/>
  <c r="K672" i="5"/>
  <c r="K666" i="5" s="1"/>
  <c r="F37" i="6"/>
  <c r="J127" i="5"/>
  <c r="D67" i="6"/>
  <c r="K488" i="5"/>
  <c r="E34" i="6"/>
  <c r="E31" i="6" s="1"/>
  <c r="K614" i="5"/>
  <c r="E63" i="6"/>
  <c r="D52" i="6"/>
  <c r="D47" i="6" s="1"/>
  <c r="K127" i="5"/>
  <c r="E67" i="6"/>
  <c r="E52" i="6"/>
  <c r="E47" i="6" s="1"/>
  <c r="L488" i="5"/>
  <c r="F34" i="6"/>
  <c r="F31" i="6" s="1"/>
  <c r="L127" i="5"/>
  <c r="F67" i="6"/>
  <c r="F52" i="6"/>
  <c r="F47" i="6" s="1"/>
  <c r="J488" i="5"/>
  <c r="D34" i="6"/>
  <c r="D31" i="6" s="1"/>
  <c r="J614" i="5"/>
  <c r="D63" i="6"/>
  <c r="L55" i="5"/>
  <c r="F55" i="6"/>
  <c r="F54" i="6" s="1"/>
  <c r="K55" i="5"/>
  <c r="E55" i="6"/>
  <c r="E54" i="6" s="1"/>
  <c r="J55" i="5"/>
  <c r="D55" i="6"/>
  <c r="D54" i="6" s="1"/>
  <c r="L265" i="5"/>
  <c r="F64" i="6"/>
  <c r="F61" i="6" s="1"/>
  <c r="K265" i="5"/>
  <c r="E64" i="6"/>
  <c r="J265" i="5"/>
  <c r="D64" i="6"/>
  <c r="J549" i="5"/>
  <c r="K549" i="5"/>
  <c r="L549" i="5"/>
  <c r="D61" i="6" l="1"/>
  <c r="E12" i="6"/>
  <c r="K368" i="5"/>
  <c r="K367" i="5" s="1"/>
  <c r="D12" i="6"/>
  <c r="J368" i="5"/>
  <c r="J367" i="5" s="1"/>
  <c r="F15" i="6"/>
  <c r="L665" i="5"/>
  <c r="K665" i="5"/>
  <c r="J12" i="5"/>
  <c r="L367" i="5"/>
  <c r="E61" i="6"/>
  <c r="K12" i="5"/>
  <c r="K141" i="5"/>
  <c r="L141" i="5"/>
  <c r="L12" i="5"/>
  <c r="J141" i="5"/>
  <c r="D78" i="6" l="1"/>
  <c r="E78" i="6"/>
  <c r="F12" i="6"/>
  <c r="F78" i="6" s="1"/>
  <c r="J1494" i="5"/>
  <c r="K1494" i="5"/>
  <c r="L1494" i="5"/>
  <c r="F73" i="6"/>
  <c r="E73" i="6"/>
  <c r="D73" i="6"/>
  <c r="F71" i="6"/>
  <c r="E71" i="6"/>
  <c r="D71" i="6"/>
  <c r="F70" i="6"/>
  <c r="E70" i="6"/>
  <c r="D70" i="6"/>
  <c r="F69" i="6"/>
  <c r="E69" i="6"/>
  <c r="D69" i="6"/>
  <c r="F44" i="6"/>
  <c r="E44" i="6"/>
  <c r="D44" i="6"/>
  <c r="F27" i="6"/>
  <c r="E27" i="6"/>
  <c r="D27" i="6"/>
  <c r="F26" i="6"/>
  <c r="E26" i="6"/>
  <c r="D26" i="6"/>
  <c r="E72" i="6" l="1"/>
  <c r="F72" i="6"/>
  <c r="D72" i="6" l="1"/>
</calcChain>
</file>

<file path=xl/sharedStrings.xml><?xml version="1.0" encoding="utf-8"?>
<sst xmlns="http://schemas.openxmlformats.org/spreadsheetml/2006/main" count="11323" uniqueCount="437">
  <si>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</si>
  <si>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</si>
  <si>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07</t>
  </si>
  <si>
    <t>06</t>
  </si>
  <si>
    <t>Физическая культура и спорт</t>
  </si>
  <si>
    <t>Социальная политика</t>
  </si>
  <si>
    <t>Пенсионное обеспечение</t>
  </si>
  <si>
    <t>Социальное обеспечение населения</t>
  </si>
  <si>
    <t>Дошкольное образование</t>
  </si>
  <si>
    <t>Целевая статья</t>
  </si>
  <si>
    <t>Наименование</t>
  </si>
  <si>
    <t>Раз-дел</t>
  </si>
  <si>
    <t>Под-раз-дел</t>
  </si>
  <si>
    <t>03</t>
  </si>
  <si>
    <t>09</t>
  </si>
  <si>
    <t>Национальная экономика</t>
  </si>
  <si>
    <t>04</t>
  </si>
  <si>
    <t>02</t>
  </si>
  <si>
    <t>05</t>
  </si>
  <si>
    <t>11</t>
  </si>
  <si>
    <t>01</t>
  </si>
  <si>
    <t>Охрана семьи и детства</t>
  </si>
  <si>
    <t>Резервные фонды</t>
  </si>
  <si>
    <t>Транспорт</t>
  </si>
  <si>
    <t>Образование</t>
  </si>
  <si>
    <t>Общее образование</t>
  </si>
  <si>
    <t>Национальная безопасность и правоохранительная деятельность</t>
  </si>
  <si>
    <t>08</t>
  </si>
  <si>
    <t>Культура</t>
  </si>
  <si>
    <t>14</t>
  </si>
  <si>
    <t>10</t>
  </si>
  <si>
    <t>12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</si>
  <si>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</si>
  <si>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</si>
  <si>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</si>
  <si>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образования</t>
  </si>
  <si>
    <t>Сельское хозяйство и рыболовство</t>
  </si>
  <si>
    <t>Другие вопросы в области национальной экономики</t>
  </si>
  <si>
    <t>ВСЕГО</t>
  </si>
  <si>
    <t>Глава</t>
  </si>
  <si>
    <t>017</t>
  </si>
  <si>
    <t>015</t>
  </si>
  <si>
    <t>к решению Собрания депутатов</t>
  </si>
  <si>
    <t>4</t>
  </si>
  <si>
    <t>Функционирование высшего должностного лица субъекта Российской Федерации и муниципального образования</t>
  </si>
  <si>
    <t>Жилищно-коммунальное хозяйство</t>
  </si>
  <si>
    <t xml:space="preserve">Коммунальное хозяйство </t>
  </si>
  <si>
    <t>Вид расхо-дов</t>
  </si>
  <si>
    <t>13</t>
  </si>
  <si>
    <t>Другие вопросы в области культуры, кинематографии</t>
  </si>
  <si>
    <t xml:space="preserve">Физическая культура 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</si>
  <si>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</si>
  <si>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Культура и кинематография</t>
  </si>
  <si>
    <t>Национальная оборона</t>
  </si>
  <si>
    <t>Мобилизационная и вневойсковая подготовка</t>
  </si>
  <si>
    <t>Средства массовой информации</t>
  </si>
  <si>
    <t>Телевидение и радиовещание</t>
  </si>
  <si>
    <t>Осуществление государственных полномочий по выплате вознаграждений профессиональным опекунам</t>
  </si>
  <si>
    <t>Другие вопросы в области социальной политики</t>
  </si>
  <si>
    <t>Дорожное хозяйство (дорожные фонды)</t>
  </si>
  <si>
    <t>Жилищное хозяйство</t>
  </si>
  <si>
    <t>Осуществление государственных полномочий по формированию торгового реестра</t>
  </si>
  <si>
    <t>028</t>
  </si>
  <si>
    <t>Охрана окружающей среды</t>
  </si>
  <si>
    <t>Охрана объектов растительного и животного мира и среды их обитания</t>
  </si>
  <si>
    <t>6</t>
  </si>
  <si>
    <t>Благоустройство</t>
  </si>
  <si>
    <t>Массовый спорт</t>
  </si>
  <si>
    <t>0</t>
  </si>
  <si>
    <t>600</t>
  </si>
  <si>
    <t>Предоставление субсидий бюджетным, автономным учреждениям и иным некоммерческим организациям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</si>
  <si>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</si>
  <si>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610</t>
  </si>
  <si>
    <t>Субсидии бюджетным учреждениям</t>
  </si>
  <si>
    <t>Осуществление государственных полномочий в сфере охраны труда</t>
  </si>
  <si>
    <t>800</t>
  </si>
  <si>
    <t>810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</si>
  <si>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</si>
  <si>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</si>
  <si>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</si>
  <si>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50</t>
  </si>
  <si>
    <t>Непрограммные расходы</t>
  </si>
  <si>
    <t xml:space="preserve">Непрограммные расходы </t>
  </si>
  <si>
    <t>15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</si>
  <si>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</si>
  <si>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</si>
  <si>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Мероприятия в области образования</t>
  </si>
  <si>
    <t xml:space="preserve">Обеспечение деятельности детского оздоровительно-образовательного центра "Стрела"  </t>
  </si>
  <si>
    <t>Представительские расходы</t>
  </si>
  <si>
    <t>Расходы на обеспечение деятельности казенных учреждений</t>
  </si>
  <si>
    <t>100</t>
  </si>
  <si>
    <t>110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</si>
  <si>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</si>
  <si>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</si>
  <si>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</si>
  <si>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</si>
  <si>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</si>
  <si>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</si>
  <si>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</si>
  <si>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Организация отдыха детей в каникулярное время</t>
  </si>
  <si>
    <t>120</t>
  </si>
  <si>
    <t>Расходы на выплаты персоналу государственных (муниципальных) органов</t>
  </si>
  <si>
    <t>870</t>
  </si>
  <si>
    <t>Резервные средства</t>
  </si>
  <si>
    <t>Социальные выплаты гражданам, кроме публичных нормативных социальных выплат</t>
  </si>
  <si>
    <t>320</t>
  </si>
  <si>
    <t>Социальные помощь</t>
  </si>
  <si>
    <t>Обслуживание муниципального долга</t>
  </si>
  <si>
    <t>700</t>
  </si>
  <si>
    <t>730</t>
  </si>
  <si>
    <t>Обслуживание государственного (муниципального) долга</t>
  </si>
  <si>
    <t>3</t>
  </si>
  <si>
    <t>5</t>
  </si>
  <si>
    <t>Программы</t>
  </si>
  <si>
    <t>360</t>
  </si>
  <si>
    <t>Иные выплаты населению</t>
  </si>
  <si>
    <t>Проведение мероприятий  для молодежи</t>
  </si>
  <si>
    <t>Проведение мероприятий профилактической направленности для несовершеннолетних</t>
  </si>
  <si>
    <t>850</t>
  </si>
  <si>
    <t>Уплата налогов, сборов и иных платежей</t>
  </si>
  <si>
    <t>Спорт высших достижений</t>
  </si>
  <si>
    <t>1</t>
  </si>
  <si>
    <t>Здравоохранение</t>
  </si>
  <si>
    <t>Другие вопросы в области здравоохранения</t>
  </si>
  <si>
    <t>прогр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</si>
  <si>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</si>
  <si>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Поддержка и развитие детского юношеского творчества</t>
  </si>
  <si>
    <t>Обеспечение деятельности ДШИ № 15</t>
  </si>
  <si>
    <t>2</t>
  </si>
  <si>
    <t>Подпрограмма «Организация библиотечной деятельности и информационного обслуживания»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</si>
  <si>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</si>
  <si>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Участие в областных и всероссийских соревнованиях</t>
  </si>
  <si>
    <t>Органы внутренних дел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</si>
  <si>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</si>
  <si>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</si>
  <si>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Подпрограмма «Развитие системы выявления, поддержки и сопровождения одаренных и талантливых детей»</t>
  </si>
  <si>
    <t>Подпрограмма «Повышение доступности и качества общего образования»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</si>
  <si>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</si>
  <si>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</si>
  <si>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</si>
  <si>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</si>
  <si>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</si>
  <si>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>00</t>
  </si>
  <si>
    <t>00000</t>
  </si>
  <si>
    <t>25130</t>
  </si>
  <si>
    <t>25140</t>
  </si>
  <si>
    <t>25410</t>
  </si>
  <si>
    <t>25010</t>
  </si>
  <si>
    <t>25080</t>
  </si>
  <si>
    <t>25100</t>
  </si>
  <si>
    <t>27050</t>
  </si>
  <si>
    <t>25090</t>
  </si>
  <si>
    <t>20030</t>
  </si>
  <si>
    <t>27340</t>
  </si>
  <si>
    <t>27350</t>
  </si>
  <si>
    <t>24090</t>
  </si>
  <si>
    <t>24140</t>
  </si>
  <si>
    <t>24100</t>
  </si>
  <si>
    <t>24210</t>
  </si>
  <si>
    <t>24120</t>
  </si>
  <si>
    <t>24190</t>
  </si>
  <si>
    <t>20020</t>
  </si>
  <si>
    <t>20060</t>
  </si>
  <si>
    <t>20070</t>
  </si>
  <si>
    <t>20120</t>
  </si>
  <si>
    <t>20110</t>
  </si>
  <si>
    <t>22230</t>
  </si>
  <si>
    <t>23030</t>
  </si>
  <si>
    <t>27040</t>
  </si>
  <si>
    <t>27030</t>
  </si>
  <si>
    <t>27100</t>
  </si>
  <si>
    <t>27110</t>
  </si>
  <si>
    <t>27060</t>
  </si>
  <si>
    <t>21060</t>
  </si>
  <si>
    <t>21750</t>
  </si>
  <si>
    <t>21180</t>
  </si>
  <si>
    <t>Обеспечение деятельности туристского культурно-музейного центра «Кимжа»</t>
  </si>
  <si>
    <t>21010</t>
  </si>
  <si>
    <t>Судебная система</t>
  </si>
  <si>
    <t>Другие вопросы в области национальной безопасности и правоохранительной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</si>
  <si>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</si>
  <si>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16</t>
  </si>
  <si>
    <t>27450</t>
  </si>
  <si>
    <t>20</t>
  </si>
  <si>
    <t>Выплата единовременного пособия молодым специалистам</t>
  </si>
  <si>
    <t>20500</t>
  </si>
  <si>
    <t xml:space="preserve">Молодежная политика </t>
  </si>
  <si>
    <t>Молодежная политика</t>
  </si>
  <si>
    <t>Культура, кинематография</t>
  </si>
  <si>
    <t>Другие вопросы в области культуры , кинематографии</t>
  </si>
  <si>
    <t>Дополнительное образование детей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</si>
  <si>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</si>
  <si>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24110</t>
  </si>
  <si>
    <t>Трудоустройство несовершеннолетних граждан в период каникулярного времени</t>
  </si>
  <si>
    <t>S8330</t>
  </si>
  <si>
    <t>20010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</si>
  <si>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</si>
  <si>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</si>
  <si>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</si>
  <si>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18</t>
  </si>
  <si>
    <t>Подпрограмма «Жилищное строительство»</t>
  </si>
  <si>
    <t>Другие вопросы в области охраны окружающей среды</t>
  </si>
  <si>
    <t xml:space="preserve">Выплата пенсии за выслугу лет лицам, замещавшим муниципальные должности </t>
  </si>
  <si>
    <t>350</t>
  </si>
  <si>
    <t>Премии и гранты</t>
  </si>
  <si>
    <t>24220</t>
  </si>
  <si>
    <t>21530</t>
  </si>
  <si>
    <t>Финансовая поддержка субъектов малого и среднего предпринимательства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</si>
  <si>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</si>
  <si>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</si>
  <si>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</si>
  <si>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</si>
  <si>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</si>
  <si>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</si>
  <si>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</si>
  <si>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Другие вопросы в области жилищно-коммунального хозяйства</t>
  </si>
  <si>
    <t>Расходы на проведение мероприятий за счет благотворительной помощи</t>
  </si>
  <si>
    <t>27400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</si>
  <si>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</si>
  <si>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</si>
  <si>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</si>
  <si>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</si>
  <si>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</si>
  <si>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</si>
  <si>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</si>
  <si>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</si>
  <si>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310</t>
  </si>
  <si>
    <t>Публичные нормативные социальные выплаты гражданам</t>
  </si>
  <si>
    <t>F3</t>
  </si>
  <si>
    <t>67483</t>
  </si>
  <si>
    <t>67484</t>
  </si>
  <si>
    <t>Закупка товаров, работ и услуг для обеспечения государственных (муниципальных) нужд</t>
  </si>
  <si>
    <t>Обслуживание государственного (муниципального) внутреннего долга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</si>
  <si>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</si>
  <si>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L5198</t>
  </si>
  <si>
    <t>20830</t>
  </si>
  <si>
    <t>23050</t>
  </si>
  <si>
    <t>22030</t>
  </si>
  <si>
    <t>024</t>
  </si>
  <si>
    <t>Приложение № 4</t>
  </si>
  <si>
    <t>Расходы на обеспечение деятельности контрольно-счетной комиссии</t>
  </si>
  <si>
    <t>20240</t>
  </si>
  <si>
    <t>2024 год</t>
  </si>
  <si>
    <t>2025 год</t>
  </si>
  <si>
    <t>Всего</t>
  </si>
  <si>
    <t>Подпрограмма «Повышение доступности и качества
 общего образования»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</si>
  <si>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 на 2023-2025 годы»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</si>
  <si>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 на 2023 – 2025 годы»</t>
  </si>
  <si>
    <t>Подпрограмма «Управление муниципальным долгом Мезенского муниципального округа»</t>
  </si>
  <si>
    <t>Подпрограмма «Организация и обеспечение бюджетного процесса в Мезенском муниципальном округе»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</si>
  <si>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</si>
  <si>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</si>
  <si>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</si>
  <si>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Осуществление первичного воинского учета на территориях, где отсутствуют военные комиссариаты</t>
  </si>
  <si>
    <t xml:space="preserve">Развитие территориального общественного самоуправления Архангельской области </t>
  </si>
  <si>
    <t>S8420</t>
  </si>
  <si>
    <t>Реализация мероприятий по социально-экономическому развитию муниципальных округов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</si>
  <si>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</si>
  <si>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Подпрограмма «Развитие туристского культурно-музейного центра «Кимжа»</t>
  </si>
  <si>
    <t>Мероприятия в области туризма</t>
  </si>
  <si>
    <t>19</t>
  </si>
  <si>
    <t>20200</t>
  </si>
  <si>
    <t>17</t>
  </si>
  <si>
    <t>L4970</t>
  </si>
  <si>
    <t>Реализация мероприятий по обеспечению жильем молодых семей</t>
  </si>
  <si>
    <t>20090</t>
  </si>
  <si>
    <t>Паспортизация, инвентаризация и оценка технического состояния муниципального имущества</t>
  </si>
  <si>
    <t>Выполнение кадастровых работ</t>
  </si>
  <si>
    <t>Взносы на капитальный ремонт многоквартирных домов,  находящихся в муниципальной собственности</t>
  </si>
  <si>
    <t>20080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</si>
  <si>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</si>
  <si>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</si>
  <si>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>Глава муниципального округа</t>
  </si>
  <si>
    <t>S8220</t>
  </si>
  <si>
    <t>Резервный фонд администрации Мезенского муниципального округа</t>
  </si>
  <si>
    <t>20800</t>
  </si>
  <si>
    <t>Создание резерва материальных ресурсов, приобретение имущества для предупреждения и ликвидации чрезвычайных ситуации и их последствий</t>
  </si>
  <si>
    <t>20820</t>
  </si>
  <si>
    <t>Осуществление мероприятий по обеспечению пожарной безопасности</t>
  </si>
  <si>
    <t>Обеспечение жизнедеятельности населения, предупреждение и ликвидация чрезвычайных ситуаций и стихийных бедствий</t>
  </si>
  <si>
    <t>20840</t>
  </si>
  <si>
    <t>Обеспечение безопасности людей на водных объектах</t>
  </si>
  <si>
    <t>Мероприятия в сфере профилактики правонарушений</t>
  </si>
  <si>
    <t>21700</t>
  </si>
  <si>
    <t>Информирование жителей муниципального округа по вопросам противодействия терроризму и экстремизму</t>
  </si>
  <si>
    <t>Организация и проведение сельскохозяйственной ярмарки</t>
  </si>
  <si>
    <t>20260</t>
  </si>
  <si>
    <t xml:space="preserve">Обеспечение деятельности МАУ </t>
  </si>
  <si>
    <t>23080</t>
  </si>
  <si>
    <t>23040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</si>
  <si>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</si>
  <si>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</si>
  <si>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20340</t>
  </si>
  <si>
    <t>Выполнение работ по производству инженерно-геодезических и инженерго-геологических изысканий</t>
  </si>
  <si>
    <t>21590</t>
  </si>
  <si>
    <t>Улучшение жилищных условий для привлечения молодых специалистов</t>
  </si>
  <si>
    <t>21</t>
  </si>
  <si>
    <t>20270</t>
  </si>
  <si>
    <t>Мероприятия в области коммунального хозяйства</t>
  </si>
  <si>
    <t>20330</t>
  </si>
  <si>
    <t>20310</t>
  </si>
  <si>
    <t>Организация ритуальных услуг и содержание мест захоронения</t>
  </si>
  <si>
    <t>22</t>
  </si>
  <si>
    <t xml:space="preserve">Мероприятия по благоустройству на территории муниципального округа </t>
  </si>
  <si>
    <t>Мероприятия по поддержке социально ориентированных некоммерческих организаций</t>
  </si>
  <si>
    <t>Содержание муниципального имущества</t>
  </si>
  <si>
    <t>20420</t>
  </si>
  <si>
    <t>Мероприятия по ликвидации мест несанкционированного размещения отходов</t>
  </si>
  <si>
    <t>20410</t>
  </si>
  <si>
    <t>Мероприятия по рекультивациии земельных участков на территории муниципального округа</t>
  </si>
  <si>
    <t xml:space="preserve">Создание условий для предоставления транспортных услуг и организация транспортного обслуживания населения водным транспортом в границах  муниципального округа 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</si>
  <si>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</si>
  <si>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 xml:space="preserve">Капитальный и текущий ремонты в муниципальных учреждениях, модернизация и приобретение основных средств 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</si>
  <si>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</si>
  <si>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</si>
  <si>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</si>
  <si>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</si>
  <si>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Проведение спортивных мероприятий</t>
  </si>
  <si>
    <t>20440</t>
  </si>
  <si>
    <t>Содержание мест (площадок) для ТКО</t>
  </si>
  <si>
    <t>Обеспечение комплексного развития сельских территорий</t>
  </si>
  <si>
    <t>L5760</t>
  </si>
  <si>
    <t>22240</t>
  </si>
  <si>
    <t>Организация и проведение соревнований конников на лошадях мезенской породы</t>
  </si>
  <si>
    <t>Условно утверждаемые расходы</t>
  </si>
  <si>
    <t>УСЛОВНО УТВЕРЖДАЕМЫЕ РАСХОДЫ</t>
  </si>
  <si>
    <t>Приложение № 3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</si>
  <si>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</si>
  <si>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</si>
  <si>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</si>
  <si>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</si>
  <si>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</si>
  <si>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</si>
  <si>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</si>
  <si>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029</t>
  </si>
  <si>
    <t>031</t>
  </si>
  <si>
    <t>030</t>
  </si>
  <si>
    <t>УПРАВЛЕНИЕ КУЛЬТУРЫ, СПОРТА, ТУРИЗМА И МОЛОДЕЖНОЙ ПОЛИТИКИ АДМИНИСТРАЦИИ МЕЗЕНСКОГО МУНИЦИПАЛЬНОГО ОКРУГА АРХАНГЕЛЬСКОЙ ОБЛАСТИ</t>
  </si>
  <si>
    <t>УПРАВЛЕНИЕ ОБРАЗОВАНИЯ АДМИНИСТРАЦИИ МЕЗЕНСКОГО МУНИЦИПАЛЬНОГО ОКРУГА АРХАНГЕЛЬСКОЙ ОБЛАСТИ</t>
  </si>
  <si>
    <t>КОМИТЕТ ПО УПРАВЛЕНИЮ МУНИЦИПАЛЬНЫМ ИМУЩЕСТВОМ АДМИНИСТРАЦИИ МЕЗЕНСКОГО МУНИЦИПАЛЬНОГО ОКРУГА АРХАНГНЛЬСКОЙ ОБЛАСТИ</t>
  </si>
  <si>
    <t>ФИНАНСОВОЕ УПРАВЛЕНИЕ АДМИНИСТРАЦИИ МЕЗЕНСКОГО МУНИЦИПАЛЬНОГО ОКРУГА АРХАНГЕЛЬСКОЙ ОБЛАСТИ</t>
  </si>
  <si>
    <t xml:space="preserve"> АДМИНИСТРАЦИЯ МЕЗЕНСКОГО МУНИЦИПАЛЬНОГО ОКРУГА АРХАНГЕЛЬСКОЙ ОБЛАСТИ</t>
  </si>
  <si>
    <t>СОБРАНИЕ ДЕПУТАТОВ МЕЗЕНСКОГО МУНИЦИПАЛЬНОГО ОКРУГА АРХАНГЕЛЬСКОЙ ОБЛАСТИ</t>
  </si>
  <si>
    <t>КОНТРОЛЬНО - СЧЕТНАЯ КОМИССИЯ МЕЗЕНСКОГО МУНИЦИПАЛЬНОГО ОКРУГА АРХАНГЕЛЬСКОЙ ОБЛАСТИ</t>
  </si>
  <si>
    <t>20230</t>
  </si>
  <si>
    <t xml:space="preserve">Резервные средства на оплату коммунальных услуг </t>
  </si>
  <si>
    <t>АМО</t>
  </si>
  <si>
    <t>КАМЕНСКИЙ ТЕР.ОТДЕЛ</t>
  </si>
  <si>
    <t>ДОРОГОРСКИЙ ТЕР.ОТДЕЛ</t>
  </si>
  <si>
    <t>ЗАРЕЧЕНСКИЙ ТЕР.ОТДЕЛ</t>
  </si>
  <si>
    <t>БЫЧЕНСКИЙ ТЕР.ОТДЕЛ</t>
  </si>
  <si>
    <t>СОВПОЛЬСКИЙ ТЕР.ОТДЕЛ</t>
  </si>
  <si>
    <t>СОЯНСКИЙ ТЕР.ОТДЕЛ</t>
  </si>
  <si>
    <t>ДОЛГОЩЕЛЬСКИЙ ТЕР.ОТДЕЛ</t>
  </si>
  <si>
    <t>КОЙДЕНСКИЙ ТЕР.ОТДЕЛ</t>
  </si>
  <si>
    <t>РУЧЬЕКСКОЙ ТЕР.ОТДЕЛ</t>
  </si>
  <si>
    <t>ХОЗ.СЛУЖБА</t>
  </si>
  <si>
    <t>Ведомственная структура расходов бюджета муниципального округа на 2024 год и на плановый период 2025 и 2026 годов</t>
  </si>
  <si>
    <t>2026 год</t>
  </si>
  <si>
    <t>Субсидии бюджетам муниципальных районов Архангельской области на софинансирование расходов по созданию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</si>
  <si>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S8270</t>
  </si>
  <si>
    <t>25</t>
  </si>
  <si>
    <t>Л8650</t>
  </si>
  <si>
    <t>Л8710</t>
  </si>
  <si>
    <t>Л8690</t>
  </si>
  <si>
    <t>Л8730</t>
  </si>
  <si>
    <t>Л8700</t>
  </si>
  <si>
    <t>Л8320</t>
  </si>
  <si>
    <t>Обеспечение мероприятий по переселению граждан из аварийного жилищного фонда за счет средств, поступивших от публично-правовой компании «Фонд развития территорий»</t>
  </si>
  <si>
    <t>Обеспечение мероприятий по переселению граждан из аварийного жилищного фонда за счет средств бюджетов субъектов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</si>
  <si>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</si>
  <si>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51181</t>
  </si>
  <si>
    <t>51201</t>
  </si>
  <si>
    <t>53032</t>
  </si>
  <si>
    <t>Л8792</t>
  </si>
  <si>
    <t>Л8791</t>
  </si>
  <si>
    <t>Л8793</t>
  </si>
  <si>
    <t>Л8621</t>
  </si>
  <si>
    <t>Л8622</t>
  </si>
  <si>
    <t>Э8240</t>
  </si>
  <si>
    <t>Э8160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</si>
  <si>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</si>
  <si>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</si>
  <si>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Создание условий для обеспечения поселений услугами торговли, бюджетам муниципальных и городских округов Архангельской области на софинансирование расходов по созданию условий для обеспечения жителей муниципальных и городских округов Архангельской области услугами торговли</t>
  </si>
  <si>
    <t>Л8390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</si>
  <si>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</si>
  <si>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территориального общественного самоуправления в Мезенском муниципальном округе Архангельской области»</t>
  </si>
  <si>
    <t>Муниципальная программа «Развитие гражданского общества и поддержка социально ориентированных некоммерческих организаций Мезенского муниципального округа Архангельской области»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</si>
  <si>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</si>
  <si>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</si>
  <si>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</si>
  <si>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</si>
  <si>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</si>
  <si>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</si>
  <si>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</si>
  <si>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</si>
  <si>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</si>
  <si>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</si>
  <si>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«Улучшение условий и охраны труда на территории Мезенского муниципального округа»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</si>
  <si>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</si>
  <si>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</si>
  <si>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</si>
  <si>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</si>
  <si>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</si>
  <si>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</si>
  <si>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</si>
  <si>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</si>
  <si>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</si>
  <si>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</si>
  <si>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24</t>
  </si>
  <si>
    <t>24830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</si>
  <si>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</si>
  <si>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Развитие системы инициативного бюджетирования в Мезенском муниципальном округе</t>
  </si>
  <si>
    <t>Обеспечение проведения выборов и референдумов</t>
  </si>
  <si>
    <t>Специальные расходы</t>
  </si>
  <si>
    <t>880</t>
  </si>
  <si>
    <t>21070</t>
  </si>
  <si>
    <t>Проведение выборов представительного органа муниципального округа</t>
  </si>
  <si>
    <t>20040</t>
  </si>
  <si>
    <t>Выполнение обязательств органами местного самоуправления</t>
  </si>
  <si>
    <t>23</t>
  </si>
  <si>
    <t>20550</t>
  </si>
  <si>
    <t>20540</t>
  </si>
  <si>
    <t>Модернизация и капитальный ремонт систем коммунальной инфраструктуры</t>
  </si>
  <si>
    <t>Повышение качества предоставляемых жилищно-коммунальных услуг потребителям</t>
  </si>
  <si>
    <t>Муниципальная программа «Развитие жилищно-коммунального хозяйства в Мезенском муниципальном округе Архангельской области»</t>
  </si>
  <si>
    <t>20130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</si>
  <si>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</si>
  <si>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обл.</t>
  </si>
  <si>
    <t>мест.</t>
  </si>
  <si>
    <t>АГД</t>
  </si>
  <si>
    <t>Выполнение работ по производству инженерно-геодезических и инженерно-геологических изысканий</t>
  </si>
  <si>
    <t>Распределение бюджетных ассигнований по разделам и подразделам классификации расходов бюджета на 2024 год и на плановый период 2025 и 2026 годов</t>
  </si>
  <si>
    <t>7</t>
  </si>
  <si>
    <t>Подпрограмма "Совершенствование системы предоставления услуг в сфере образования в Мезенском муниципальном округе"</t>
  </si>
  <si>
    <t>от 13  декабря 2023 года № 180</t>
  </si>
  <si>
    <t>от 13 декабря 2023 года №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</si>
</sst>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34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2"/>
      <name val="Arial Сur"/>
      <charset val="204"/>
    </font>
    <font>
      <sz val="12"/>
      <name val="Arial Сur"/>
      <charset val="204"/>
    </font>
    <font>
      <b/>
      <sz val="10"/>
      <name val="Arial Сur"/>
      <charset val="204"/>
    </font>
    <font>
      <sz val="10"/>
      <name val="Arial Сur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theme="1"/>
      <name val="Arial Cyr"/>
      <charset val="204"/>
    </font>
    <font>
      <b/>
      <sz val="13"/>
      <name val="Arial Cyr"/>
      <charset val="204"/>
    </font>
    <font>
      <b/>
      <sz val="13"/>
      <color theme="1"/>
      <name val="Calibri"/>
      <family val="2"/>
      <charset val="204"/>
      <scheme val="minor"/>
    </font>
    <font>
      <sz val="11"/>
      <color theme="1"/>
      <name val="Arial Cyr"/>
      <charset val="204"/>
    </font>
    <font>
      <b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</fills>
  <borders count="4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3">
    <xf numFmtId="0" fontId="0" fillId="0" borderId="0" xfId="0"/>
    <xf numFmtId="49" fontId="3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0" fillId="0" borderId="7" xfId="0" applyBorder="1"/>
    <xf numFmtId="0" fontId="0" fillId="0" borderId="8" xfId="0" applyBorder="1"/>
    <xf numFmtId="0" fontId="7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/>
    <xf numFmtId="0" fontId="10" fillId="2" borderId="16" xfId="0" applyFont="1" applyFill="1" applyBorder="1" applyAlignment="1">
      <alignment wrapText="1"/>
    </xf>
    <xf numFmtId="0" fontId="0" fillId="2" borderId="17" xfId="0" applyFill="1" applyBorder="1"/>
    <xf numFmtId="49" fontId="3" fillId="2" borderId="6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2" xfId="0" applyFont="1" applyBorder="1"/>
    <xf numFmtId="49" fontId="8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11" xfId="0" applyFont="1" applyBorder="1" applyAlignment="1">
      <alignment horizontal="left" vertical="center" wrapText="1"/>
    </xf>
    <xf numFmtId="0" fontId="10" fillId="0" borderId="2" xfId="0" applyFont="1" applyBorder="1"/>
    <xf numFmtId="0" fontId="0" fillId="0" borderId="0" xfId="0" applyAlignment="1">
      <alignment horizontal="right" vertical="center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/>
    </xf>
    <xf numFmtId="49" fontId="16" fillId="0" borderId="3" xfId="0" applyNumberFormat="1" applyFont="1" applyBorder="1" applyAlignment="1">
      <alignment horizontal="left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10" xfId="0" applyFont="1" applyBorder="1"/>
    <xf numFmtId="0" fontId="17" fillId="0" borderId="23" xfId="0" applyFont="1" applyBorder="1"/>
    <xf numFmtId="0" fontId="18" fillId="0" borderId="23" xfId="0" applyFont="1" applyBorder="1"/>
    <xf numFmtId="0" fontId="3" fillId="0" borderId="16" xfId="0" applyFont="1" applyBorder="1" applyAlignment="1">
      <alignment horizontal="left" vertical="center" wrapText="1"/>
    </xf>
    <xf numFmtId="49" fontId="3" fillId="0" borderId="24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7" xfId="0" applyFont="1" applyBorder="1" applyAlignment="1">
      <alignment wrapText="1"/>
    </xf>
    <xf numFmtId="49" fontId="7" fillId="0" borderId="5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vertical="center" wrapText="1"/>
    </xf>
    <xf numFmtId="4" fontId="0" fillId="0" borderId="28" xfId="0" applyNumberFormat="1" applyBorder="1" applyAlignment="1">
      <alignment horizontal="right" vertical="center"/>
    </xf>
    <xf numFmtId="164" fontId="0" fillId="0" borderId="28" xfId="0" applyNumberFormat="1" applyBorder="1" applyAlignment="1">
      <alignment horizontal="right" vertical="center"/>
    </xf>
    <xf numFmtId="4" fontId="0" fillId="0" borderId="9" xfId="0" applyNumberFormat="1" applyBorder="1" applyAlignment="1">
      <alignment horizontal="center" vertical="center"/>
    </xf>
    <xf numFmtId="0" fontId="15" fillId="0" borderId="0" xfId="0" applyFont="1"/>
    <xf numFmtId="164" fontId="17" fillId="0" borderId="10" xfId="0" applyNumberFormat="1" applyFont="1" applyBorder="1" applyAlignment="1">
      <alignment horizontal="right" vertical="center"/>
    </xf>
    <xf numFmtId="164" fontId="10" fillId="0" borderId="28" xfId="0" applyNumberFormat="1" applyFont="1" applyBorder="1" applyAlignment="1">
      <alignment horizontal="right" vertical="center"/>
    </xf>
    <xf numFmtId="164" fontId="0" fillId="0" borderId="29" xfId="0" applyNumberFormat="1" applyBorder="1" applyAlignment="1">
      <alignment horizontal="right" vertical="center"/>
    </xf>
    <xf numFmtId="0" fontId="6" fillId="0" borderId="27" xfId="0" applyFont="1" applyBorder="1" applyAlignment="1">
      <alignment horizontal="left" vertical="center" wrapText="1"/>
    </xf>
    <xf numFmtId="0" fontId="0" fillId="2" borderId="1" xfId="0" applyFill="1" applyBorder="1"/>
    <xf numFmtId="164" fontId="1" fillId="0" borderId="28" xfId="0" applyNumberFormat="1" applyFont="1" applyBorder="1" applyAlignment="1">
      <alignment horizontal="right" vertical="center"/>
    </xf>
    <xf numFmtId="49" fontId="15" fillId="0" borderId="6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/>
    </xf>
    <xf numFmtId="0" fontId="1" fillId="0" borderId="8" xfId="0" applyFont="1" applyBorder="1"/>
    <xf numFmtId="0" fontId="15" fillId="2" borderId="1" xfId="0" applyFont="1" applyFill="1" applyBorder="1"/>
    <xf numFmtId="0" fontId="23" fillId="0" borderId="0" xfId="0" applyFont="1"/>
    <xf numFmtId="4" fontId="11" fillId="2" borderId="28" xfId="0" applyNumberFormat="1" applyFont="1" applyFill="1" applyBorder="1" applyAlignment="1">
      <alignment horizontal="right" vertical="center"/>
    </xf>
    <xf numFmtId="4" fontId="11" fillId="0" borderId="28" xfId="0" applyNumberFormat="1" applyFont="1" applyBorder="1" applyAlignment="1">
      <alignment horizontal="right" vertical="center"/>
    </xf>
    <xf numFmtId="4" fontId="10" fillId="0" borderId="28" xfId="0" applyNumberFormat="1" applyFont="1" applyBorder="1" applyAlignment="1">
      <alignment horizontal="right" vertical="center"/>
    </xf>
    <xf numFmtId="4" fontId="1" fillId="0" borderId="28" xfId="0" applyNumberFormat="1" applyFont="1" applyBorder="1" applyAlignment="1">
      <alignment horizontal="right" vertical="center"/>
    </xf>
    <xf numFmtId="4" fontId="0" fillId="0" borderId="31" xfId="0" applyNumberFormat="1" applyBorder="1" applyAlignment="1">
      <alignment horizontal="right" vertical="center"/>
    </xf>
    <xf numFmtId="4" fontId="15" fillId="0" borderId="28" xfId="0" applyNumberFormat="1" applyFont="1" applyBorder="1" applyAlignment="1">
      <alignment horizontal="right" vertical="center"/>
    </xf>
    <xf numFmtId="4" fontId="1" fillId="0" borderId="31" xfId="0" applyNumberFormat="1" applyFont="1" applyBorder="1" applyAlignment="1">
      <alignment horizontal="right" vertical="center"/>
    </xf>
    <xf numFmtId="4" fontId="11" fillId="2" borderId="31" xfId="0" applyNumberFormat="1" applyFont="1" applyFill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0" fontId="6" fillId="0" borderId="16" xfId="0" applyFont="1" applyBorder="1" applyAlignment="1">
      <alignment vertical="center" wrapText="1"/>
    </xf>
    <xf numFmtId="0" fontId="0" fillId="0" borderId="2" xfId="0" applyBorder="1" applyAlignment="1">
      <alignment horizontal="left" vertical="justify" wrapText="1"/>
    </xf>
    <xf numFmtId="0" fontId="0" fillId="0" borderId="2" xfId="0" applyBorder="1"/>
    <xf numFmtId="0" fontId="6" fillId="0" borderId="2" xfId="0" applyFont="1" applyBorder="1" applyAlignment="1">
      <alignment wrapText="1"/>
    </xf>
    <xf numFmtId="49" fontId="5" fillId="0" borderId="15" xfId="0" applyNumberFormat="1" applyFon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0" fillId="2" borderId="30" xfId="0" applyFill="1" applyBorder="1"/>
    <xf numFmtId="49" fontId="0" fillId="0" borderId="17" xfId="0" applyNumberFormat="1" applyBorder="1" applyAlignment="1">
      <alignment horizontal="center" vertical="center"/>
    </xf>
    <xf numFmtId="0" fontId="6" fillId="0" borderId="27" xfId="0" applyFont="1" applyBorder="1" applyAlignment="1">
      <alignment vertical="center" wrapText="1"/>
    </xf>
    <xf numFmtId="0" fontId="10" fillId="0" borderId="0" xfId="0" applyFont="1"/>
    <xf numFmtId="4" fontId="15" fillId="0" borderId="31" xfId="0" applyNumberFormat="1" applyFont="1" applyBorder="1" applyAlignment="1">
      <alignment horizontal="right" vertical="center"/>
    </xf>
    <xf numFmtId="0" fontId="0" fillId="0" borderId="2" xfId="0" applyBorder="1" applyAlignment="1">
      <alignment wrapText="1"/>
    </xf>
    <xf numFmtId="0" fontId="3" fillId="0" borderId="27" xfId="0" applyFont="1" applyBorder="1" applyAlignment="1">
      <alignment horizontal="left" vertical="center" wrapText="1"/>
    </xf>
    <xf numFmtId="49" fontId="12" fillId="0" borderId="24" xfId="0" applyNumberFormat="1" applyFont="1" applyBorder="1" applyAlignment="1">
      <alignment horizontal="center" vertical="center"/>
    </xf>
    <xf numFmtId="49" fontId="12" fillId="0" borderId="17" xfId="0" applyNumberFormat="1" applyFont="1" applyBorder="1" applyAlignment="1">
      <alignment horizontal="center" vertical="center"/>
    </xf>
    <xf numFmtId="49" fontId="12" fillId="0" borderId="25" xfId="0" applyNumberFormat="1" applyFont="1" applyBorder="1" applyAlignment="1">
      <alignment horizontal="center" vertical="center"/>
    </xf>
    <xf numFmtId="4" fontId="12" fillId="0" borderId="31" xfId="0" applyNumberFormat="1" applyFont="1" applyBorder="1" applyAlignment="1">
      <alignment horizontal="right" vertical="center"/>
    </xf>
    <xf numFmtId="0" fontId="9" fillId="3" borderId="16" xfId="0" applyFont="1" applyFill="1" applyBorder="1" applyAlignment="1">
      <alignment horizontal="left" vertical="center" wrapText="1"/>
    </xf>
    <xf numFmtId="49" fontId="12" fillId="3" borderId="24" xfId="0" applyNumberFormat="1" applyFont="1" applyFill="1" applyBorder="1" applyAlignment="1">
      <alignment horizontal="center" vertical="center"/>
    </xf>
    <xf numFmtId="49" fontId="12" fillId="3" borderId="17" xfId="0" applyNumberFormat="1" applyFont="1" applyFill="1" applyBorder="1" applyAlignment="1">
      <alignment horizontal="center" vertical="center"/>
    </xf>
    <xf numFmtId="4" fontId="12" fillId="3" borderId="31" xfId="0" applyNumberFormat="1" applyFont="1" applyFill="1" applyBorder="1" applyAlignment="1">
      <alignment horizontal="right" vertical="center"/>
    </xf>
    <xf numFmtId="0" fontId="24" fillId="0" borderId="0" xfId="0" applyFont="1"/>
    <xf numFmtId="1" fontId="7" fillId="0" borderId="33" xfId="0" applyNumberFormat="1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0" fillId="0" borderId="16" xfId="0" applyBorder="1" applyAlignment="1">
      <alignment horizontal="left" vertical="justify" wrapText="1"/>
    </xf>
    <xf numFmtId="49" fontId="0" fillId="0" borderId="24" xfId="0" applyNumberForma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30" xfId="0" applyNumberFormat="1" applyFont="1" applyFill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right" vertical="center"/>
    </xf>
    <xf numFmtId="0" fontId="13" fillId="0" borderId="0" xfId="0" applyFont="1"/>
    <xf numFmtId="49" fontId="6" fillId="0" borderId="15" xfId="0" applyNumberFormat="1" applyFont="1" applyBorder="1" applyAlignment="1">
      <alignment horizontal="center" vertical="center"/>
    </xf>
    <xf numFmtId="4" fontId="6" fillId="0" borderId="28" xfId="0" applyNumberFormat="1" applyFont="1" applyBorder="1" applyAlignment="1">
      <alignment horizontal="right" vertical="center"/>
    </xf>
    <xf numFmtId="0" fontId="6" fillId="0" borderId="0" xfId="0" applyFont="1"/>
    <xf numFmtId="49" fontId="8" fillId="0" borderId="1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" fontId="8" fillId="0" borderId="28" xfId="0" applyNumberFormat="1" applyFont="1" applyBorder="1" applyAlignment="1">
      <alignment horizontal="right" vertical="center"/>
    </xf>
    <xf numFmtId="0" fontId="8" fillId="0" borderId="0" xfId="0" applyFont="1"/>
    <xf numFmtId="0" fontId="9" fillId="3" borderId="27" xfId="0" applyFont="1" applyFill="1" applyBorder="1" applyAlignment="1">
      <alignment horizontal="left" vertical="center" wrapText="1"/>
    </xf>
    <xf numFmtId="49" fontId="5" fillId="3" borderId="12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3" xfId="0" applyNumberFormat="1" applyFont="1" applyFill="1" applyBorder="1" applyAlignment="1">
      <alignment horizontal="center" vertical="center"/>
    </xf>
    <xf numFmtId="4" fontId="10" fillId="3" borderId="28" xfId="0" applyNumberFormat="1" applyFont="1" applyFill="1" applyBorder="1" applyAlignment="1">
      <alignment horizontal="right" vertical="center"/>
    </xf>
    <xf numFmtId="0" fontId="17" fillId="0" borderId="0" xfId="0" applyFont="1"/>
    <xf numFmtId="0" fontId="18" fillId="0" borderId="0" xfId="0" applyFont="1"/>
    <xf numFmtId="0" fontId="9" fillId="0" borderId="45" xfId="0" applyFont="1" applyBorder="1" applyAlignment="1">
      <alignment horizontal="left" vertical="center" wrapText="1"/>
    </xf>
    <xf numFmtId="49" fontId="10" fillId="0" borderId="44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64" fontId="10" fillId="0" borderId="32" xfId="0" applyNumberFormat="1" applyFont="1" applyBorder="1" applyAlignment="1">
      <alignment horizontal="right" vertical="center"/>
    </xf>
    <xf numFmtId="49" fontId="1" fillId="0" borderId="12" xfId="0" applyNumberFormat="1" applyFont="1" applyBorder="1" applyAlignment="1">
      <alignment horizontal="center" vertical="center"/>
    </xf>
    <xf numFmtId="0" fontId="10" fillId="2" borderId="2" xfId="0" applyFont="1" applyFill="1" applyBorder="1" applyAlignment="1">
      <alignment wrapText="1"/>
    </xf>
    <xf numFmtId="49" fontId="3" fillId="0" borderId="30" xfId="0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0" fillId="0" borderId="9" xfId="0" applyBorder="1"/>
    <xf numFmtId="3" fontId="7" fillId="0" borderId="33" xfId="0" applyNumberFormat="1" applyFont="1" applyBorder="1" applyAlignment="1">
      <alignment horizontal="center" vertical="center"/>
    </xf>
    <xf numFmtId="0" fontId="1" fillId="2" borderId="1" xfId="0" applyFont="1" applyFill="1" applyBorder="1"/>
    <xf numFmtId="0" fontId="30" fillId="4" borderId="0" xfId="0" applyFont="1" applyFill="1" applyAlignment="1">
      <alignment horizontal="left" vertical="center" wrapText="1"/>
    </xf>
    <xf numFmtId="0" fontId="31" fillId="4" borderId="0" xfId="0" applyFont="1" applyFill="1"/>
    <xf numFmtId="4" fontId="31" fillId="4" borderId="0" xfId="0" applyNumberFormat="1" applyFont="1" applyFill="1"/>
    <xf numFmtId="0" fontId="1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7" xfId="0" applyFont="1" applyBorder="1" applyAlignment="1">
      <alignment wrapText="1"/>
    </xf>
    <xf numFmtId="0" fontId="1" fillId="0" borderId="26" xfId="0" applyFont="1" applyBorder="1" applyAlignment="1">
      <alignment vertical="center" wrapText="1"/>
    </xf>
    <xf numFmtId="0" fontId="1" fillId="0" borderId="27" xfId="0" applyFont="1" applyBorder="1"/>
    <xf numFmtId="0" fontId="1" fillId="0" borderId="2" xfId="0" applyFont="1" applyBorder="1" applyAlignment="1">
      <alignment wrapText="1"/>
    </xf>
    <xf numFmtId="49" fontId="11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" fontId="19" fillId="0" borderId="28" xfId="0" applyNumberFormat="1" applyFont="1" applyBorder="1" applyAlignment="1">
      <alignment horizontal="right" vertical="center"/>
    </xf>
    <xf numFmtId="49" fontId="10" fillId="0" borderId="26" xfId="0" applyNumberFormat="1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4" fontId="21" fillId="0" borderId="28" xfId="0" applyNumberFormat="1" applyFont="1" applyBorder="1" applyAlignment="1">
      <alignment horizontal="right" vertical="center"/>
    </xf>
    <xf numFmtId="49" fontId="1" fillId="0" borderId="26" xfId="0" applyNumberFormat="1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4" fontId="22" fillId="0" borderId="28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7" xfId="0" applyFont="1" applyBorder="1" applyAlignment="1">
      <alignment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justify" wrapText="1"/>
    </xf>
    <xf numFmtId="0" fontId="1" fillId="0" borderId="11" xfId="0" applyFont="1" applyBorder="1" applyAlignment="1">
      <alignment horizontal="left" vertical="center" wrapText="1"/>
    </xf>
    <xf numFmtId="0" fontId="11" fillId="4" borderId="0" xfId="0" applyFont="1" applyFill="1" applyAlignment="1">
      <alignment horizontal="left" vertical="center" wrapText="1"/>
    </xf>
    <xf numFmtId="0" fontId="33" fillId="4" borderId="0" xfId="0" applyFont="1" applyFill="1"/>
    <xf numFmtId="4" fontId="33" fillId="4" borderId="0" xfId="0" applyNumberFormat="1" applyFont="1" applyFill="1"/>
    <xf numFmtId="0" fontId="11" fillId="4" borderId="45" xfId="0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left" vertical="center" wrapText="1"/>
    </xf>
    <xf numFmtId="49" fontId="11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" fontId="11" fillId="5" borderId="28" xfId="0" applyNumberFormat="1" applyFont="1" applyFill="1" applyBorder="1" applyAlignment="1">
      <alignment horizontal="right" vertical="center"/>
    </xf>
    <xf numFmtId="0" fontId="0" fillId="5" borderId="0" xfId="0" applyFill="1"/>
    <xf numFmtId="0" fontId="10" fillId="5" borderId="2" xfId="0" applyFont="1" applyFill="1" applyBorder="1" applyAlignment="1">
      <alignment horizontal="left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49" fontId="5" fillId="5" borderId="6" xfId="0" applyNumberFormat="1" applyFont="1" applyFill="1" applyBorder="1" applyAlignment="1">
      <alignment horizontal="center" vertical="center"/>
    </xf>
    <xf numFmtId="4" fontId="10" fillId="5" borderId="28" xfId="0" applyNumberFormat="1" applyFont="1" applyFill="1" applyBorder="1" applyAlignment="1">
      <alignment horizontal="right" vertical="center"/>
    </xf>
    <xf numFmtId="0" fontId="1" fillId="5" borderId="2" xfId="0" applyFont="1" applyFill="1" applyBorder="1" applyAlignment="1">
      <alignment horizontal="left" vertical="center" wrapText="1"/>
    </xf>
    <xf numFmtId="49" fontId="0" fillId="5" borderId="1" xfId="0" applyNumberForma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" fontId="0" fillId="5" borderId="28" xfId="0" applyNumberFormat="1" applyFill="1" applyBorder="1" applyAlignment="1">
      <alignment horizontal="right" vertical="center"/>
    </xf>
    <xf numFmtId="0" fontId="1" fillId="5" borderId="2" xfId="0" applyFont="1" applyFill="1" applyBorder="1" applyAlignment="1">
      <alignment vertical="center" wrapText="1"/>
    </xf>
    <xf numFmtId="0" fontId="1" fillId="5" borderId="27" xfId="0" applyFont="1" applyFill="1" applyBorder="1" applyAlignment="1">
      <alignment wrapText="1"/>
    </xf>
    <xf numFmtId="0" fontId="1" fillId="5" borderId="26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" fillId="5" borderId="28" xfId="0" applyNumberFormat="1" applyFont="1" applyFill="1" applyBorder="1" applyAlignment="1">
      <alignment horizontal="right" vertical="center"/>
    </xf>
    <xf numFmtId="0" fontId="1" fillId="5" borderId="27" xfId="0" applyFont="1" applyFill="1" applyBorder="1"/>
    <xf numFmtId="0" fontId="1" fillId="5" borderId="2" xfId="0" applyFont="1" applyFill="1" applyBorder="1" applyAlignment="1">
      <alignment wrapText="1"/>
    </xf>
    <xf numFmtId="49" fontId="6" fillId="5" borderId="1" xfId="0" applyNumberFormat="1" applyFont="1" applyFill="1" applyBorder="1" applyAlignment="1">
      <alignment horizontal="center" vertical="center"/>
    </xf>
    <xf numFmtId="49" fontId="6" fillId="5" borderId="6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left" vertical="center" wrapText="1"/>
    </xf>
    <xf numFmtId="49" fontId="10" fillId="5" borderId="2" xfId="0" applyNumberFormat="1" applyFont="1" applyFill="1" applyBorder="1" applyAlignment="1">
      <alignment horizontal="left" vertical="center" wrapText="1"/>
    </xf>
    <xf numFmtId="49" fontId="19" fillId="5" borderId="1" xfId="0" applyNumberFormat="1" applyFont="1" applyFill="1" applyBorder="1" applyAlignment="1">
      <alignment horizontal="center" vertical="center"/>
    </xf>
    <xf numFmtId="49" fontId="20" fillId="5" borderId="1" xfId="0" applyNumberFormat="1" applyFont="1" applyFill="1" applyBorder="1" applyAlignment="1">
      <alignment horizontal="center" vertical="center"/>
    </xf>
    <xf numFmtId="49" fontId="20" fillId="5" borderId="6" xfId="0" applyNumberFormat="1" applyFont="1" applyFill="1" applyBorder="1" applyAlignment="1">
      <alignment horizontal="center" vertical="center"/>
    </xf>
    <xf numFmtId="4" fontId="19" fillId="5" borderId="28" xfId="0" applyNumberFormat="1" applyFont="1" applyFill="1" applyBorder="1" applyAlignment="1">
      <alignment horizontal="right" vertical="center"/>
    </xf>
    <xf numFmtId="0" fontId="10" fillId="5" borderId="0" xfId="0" applyFont="1" applyFill="1"/>
    <xf numFmtId="49" fontId="10" fillId="5" borderId="26" xfId="0" applyNumberFormat="1" applyFont="1" applyFill="1" applyBorder="1" applyAlignment="1">
      <alignment horizontal="left" vertical="center" wrapText="1"/>
    </xf>
    <xf numFmtId="49" fontId="21" fillId="5" borderId="1" xfId="0" applyNumberFormat="1" applyFont="1" applyFill="1" applyBorder="1" applyAlignment="1">
      <alignment horizontal="center" vertical="center"/>
    </xf>
    <xf numFmtId="49" fontId="21" fillId="5" borderId="6" xfId="0" applyNumberFormat="1" applyFont="1" applyFill="1" applyBorder="1" applyAlignment="1">
      <alignment horizontal="center" vertical="center"/>
    </xf>
    <xf numFmtId="4" fontId="21" fillId="5" borderId="28" xfId="0" applyNumberFormat="1" applyFont="1" applyFill="1" applyBorder="1" applyAlignment="1">
      <alignment horizontal="right" vertical="center"/>
    </xf>
    <xf numFmtId="49" fontId="1" fillId="5" borderId="26" xfId="0" applyNumberFormat="1" applyFont="1" applyFill="1" applyBorder="1" applyAlignment="1">
      <alignment horizontal="left" vertical="center" wrapText="1"/>
    </xf>
    <xf numFmtId="49" fontId="22" fillId="5" borderId="1" xfId="0" applyNumberFormat="1" applyFont="1" applyFill="1" applyBorder="1" applyAlignment="1">
      <alignment horizontal="center" vertical="center"/>
    </xf>
    <xf numFmtId="49" fontId="22" fillId="5" borderId="6" xfId="0" applyNumberFormat="1" applyFont="1" applyFill="1" applyBorder="1" applyAlignment="1">
      <alignment horizontal="center" vertical="center"/>
    </xf>
    <xf numFmtId="4" fontId="22" fillId="5" borderId="28" xfId="0" applyNumberFormat="1" applyFont="1" applyFill="1" applyBorder="1" applyAlignment="1">
      <alignment horizontal="right" vertical="center"/>
    </xf>
    <xf numFmtId="49" fontId="1" fillId="5" borderId="2" xfId="0" applyNumberFormat="1" applyFont="1" applyFill="1" applyBorder="1" applyAlignment="1">
      <alignment horizontal="left" vertical="center" wrapText="1"/>
    </xf>
    <xf numFmtId="4" fontId="6" fillId="5" borderId="28" xfId="0" applyNumberFormat="1" applyFont="1" applyFill="1" applyBorder="1" applyAlignment="1">
      <alignment horizontal="right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 wrapText="1"/>
    </xf>
    <xf numFmtId="0" fontId="26" fillId="5" borderId="2" xfId="0" applyFont="1" applyFill="1" applyBorder="1" applyAlignment="1">
      <alignment horizontal="left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left" vertical="center" wrapText="1"/>
    </xf>
    <xf numFmtId="0" fontId="1" fillId="5" borderId="27" xfId="0" applyFont="1" applyFill="1" applyBorder="1" applyAlignment="1">
      <alignment vertical="center" wrapText="1"/>
    </xf>
    <xf numFmtId="49" fontId="6" fillId="5" borderId="6" xfId="0" applyNumberFormat="1" applyFont="1" applyFill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left" vertical="center" wrapText="1"/>
    </xf>
    <xf numFmtId="49" fontId="12" fillId="5" borderId="1" xfId="0" applyNumberFormat="1" applyFont="1" applyFill="1" applyBorder="1" applyAlignment="1">
      <alignment horizontal="center" vertical="center"/>
    </xf>
    <xf numFmtId="49" fontId="12" fillId="5" borderId="6" xfId="0" applyNumberFormat="1" applyFont="1" applyFill="1" applyBorder="1" applyAlignment="1">
      <alignment horizontal="center" vertical="center"/>
    </xf>
    <xf numFmtId="0" fontId="28" fillId="5" borderId="2" xfId="0" applyFont="1" applyFill="1" applyBorder="1" applyAlignment="1">
      <alignment horizontal="left" vertical="center" wrapText="1"/>
    </xf>
    <xf numFmtId="49" fontId="0" fillId="5" borderId="6" xfId="0" applyNumberFormat="1" applyFill="1" applyBorder="1" applyAlignment="1">
      <alignment horizontal="center" vertical="center"/>
    </xf>
    <xf numFmtId="0" fontId="10" fillId="5" borderId="2" xfId="0" applyFont="1" applyFill="1" applyBorder="1"/>
    <xf numFmtId="0" fontId="32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justify" wrapText="1"/>
    </xf>
    <xf numFmtId="49" fontId="1" fillId="5" borderId="6" xfId="0" applyNumberFormat="1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left" vertical="center" wrapText="1"/>
    </xf>
    <xf numFmtId="49" fontId="3" fillId="5" borderId="12" xfId="0" applyNumberFormat="1" applyFont="1" applyFill="1" applyBorder="1" applyAlignment="1">
      <alignment horizontal="center" vertical="center"/>
    </xf>
    <xf numFmtId="49" fontId="3" fillId="5" borderId="13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wrapText="1"/>
    </xf>
    <xf numFmtId="0" fontId="29" fillId="0" borderId="2" xfId="0" applyFont="1" applyBorder="1" applyAlignment="1">
      <alignment horizontal="left" vertical="justify" wrapText="1"/>
    </xf>
    <xf numFmtId="0" fontId="29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wrapText="1"/>
    </xf>
    <xf numFmtId="0" fontId="29" fillId="5" borderId="2" xfId="0" applyFont="1" applyFill="1" applyBorder="1" applyAlignment="1">
      <alignment wrapText="1"/>
    </xf>
    <xf numFmtId="0" fontId="29" fillId="5" borderId="2" xfId="0" applyFont="1" applyFill="1" applyBorder="1" applyAlignment="1">
      <alignment horizontal="left" vertical="justify" wrapText="1"/>
    </xf>
    <xf numFmtId="0" fontId="29" fillId="5" borderId="2" xfId="0" applyFont="1" applyFill="1" applyBorder="1" applyAlignment="1">
      <alignment horizontal="left" vertical="center" wrapText="1"/>
    </xf>
    <xf numFmtId="0" fontId="29" fillId="5" borderId="2" xfId="0" applyFont="1" applyFill="1" applyBorder="1" applyAlignment="1">
      <alignment horizontal="left" wrapText="1"/>
    </xf>
    <xf numFmtId="0" fontId="0" fillId="0" borderId="43" xfId="0" applyBorder="1"/>
    <xf numFmtId="49" fontId="3" fillId="0" borderId="0" xfId="0" applyNumberFormat="1" applyFont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0" fillId="5" borderId="2" xfId="0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4" fillId="5" borderId="2" xfId="0" applyFont="1" applyFill="1" applyBorder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27" xfId="0" applyFont="1" applyFill="1" applyBorder="1" applyAlignment="1">
      <alignment wrapText="1"/>
    </xf>
    <xf numFmtId="0" fontId="6" fillId="5" borderId="2" xfId="0" applyFont="1" applyFill="1" applyBorder="1" applyAlignment="1">
      <alignment vertical="center" wrapText="1"/>
    </xf>
    <xf numFmtId="4" fontId="0" fillId="0" borderId="0" xfId="0" applyNumberFormat="1"/>
    <xf numFmtId="49" fontId="0" fillId="0" borderId="26" xfId="0" applyNumberFormat="1" applyBorder="1" applyAlignment="1">
      <alignment horizontal="left" vertical="center" wrapText="1"/>
    </xf>
    <xf numFmtId="0" fontId="0" fillId="0" borderId="26" xfId="0" applyBorder="1" applyAlignment="1">
      <alignment vertical="center" wrapText="1"/>
    </xf>
    <xf numFmtId="0" fontId="0" fillId="0" borderId="11" xfId="0" applyBorder="1" applyAlignment="1">
      <alignment horizontal="left" vertical="center" wrapText="1"/>
    </xf>
    <xf numFmtId="0" fontId="0" fillId="5" borderId="2" xfId="0" applyFill="1" applyBorder="1" applyAlignment="1">
      <alignment horizontal="left" vertical="center" wrapText="1"/>
    </xf>
    <xf numFmtId="49" fontId="0" fillId="5" borderId="26" xfId="0" applyNumberFormat="1" applyFill="1" applyBorder="1" applyAlignment="1">
      <alignment horizontal="left" vertical="center" wrapText="1"/>
    </xf>
    <xf numFmtId="0" fontId="0" fillId="5" borderId="26" xfId="0" applyFill="1" applyBorder="1" applyAlignment="1">
      <alignment vertical="center" wrapText="1"/>
    </xf>
    <xf numFmtId="0" fontId="0" fillId="5" borderId="2" xfId="0" applyFill="1" applyBorder="1" applyAlignment="1">
      <alignment horizontal="left" vertical="justify" wrapText="1"/>
    </xf>
    <xf numFmtId="0" fontId="6" fillId="0" borderId="27" xfId="0" applyFont="1" applyBorder="1"/>
    <xf numFmtId="49" fontId="8" fillId="5" borderId="2" xfId="0" applyNumberFormat="1" applyFont="1" applyFill="1" applyBorder="1" applyAlignment="1">
      <alignment horizontal="left" vertical="center" wrapText="1"/>
    </xf>
    <xf numFmtId="0" fontId="6" fillId="5" borderId="27" xfId="0" applyFont="1" applyFill="1" applyBorder="1"/>
    <xf numFmtId="0" fontId="3" fillId="0" borderId="20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0" xfId="0" applyBorder="1" applyAlignment="1">
      <alignment horizontal="center"/>
    </xf>
    <xf numFmtId="0" fontId="25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1" fillId="0" borderId="0" xfId="0" quotePrefix="1" applyFont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9"/>
  <sheetViews>
    <sheetView view="pageBreakPreview" zoomScale="80" zoomScaleNormal="100" zoomScaleSheetLayoutView="80" workbookViewId="0">
      <pane xSplit="3" ySplit="11" topLeftCell="D12" activePane="bottomRight" state="frozen"/>
      <selection pane="topRight" activeCell="D1" sqref="D1"/>
      <selection pane="bottomLeft" activeCell="A17" sqref="A17"/>
      <selection pane="bottomRight" activeCell="F5" sqref="F5"/>
    </sheetView>
  </sheetViews>
  <sheetFormatPr defaultColWidth="9.140625" defaultRowHeight="12.75"/>
  <cols>
    <col min="1" max="1" width="72.140625" style="47" customWidth="1"/>
    <col min="2" max="2" width="6.42578125" style="48" customWidth="1"/>
    <col min="3" max="3" width="6" style="48" customWidth="1"/>
    <col min="4" max="4" width="19.5703125" customWidth="1"/>
    <col min="5" max="6" width="19.7109375" customWidth="1"/>
    <col min="7" max="7" width="9.140625" customWidth="1"/>
  </cols>
  <sheetData>
    <row r="1" spans="1:6">
      <c r="F1" s="60" t="s">
        <v>326</v>
      </c>
    </row>
    <row r="2" spans="1:6">
      <c r="F2" s="57" t="s">
        <v>42</v>
      </c>
    </row>
    <row r="3" spans="1:6">
      <c r="F3" s="57" t="s">
        <v>333</v>
      </c>
    </row>
    <row r="4" spans="1:6">
      <c r="F4" s="60" t="s">
        <v>435</v>
      </c>
    </row>
    <row r="6" spans="1:6" ht="36.75" customHeight="1">
      <c r="A6" s="292" t="s">
        <v>432</v>
      </c>
      <c r="B6" s="292"/>
      <c r="C6" s="292"/>
      <c r="D6" s="293"/>
      <c r="E6" s="293"/>
      <c r="F6" s="293"/>
    </row>
    <row r="7" spans="1:6">
      <c r="D7" s="294"/>
      <c r="E7" s="294"/>
      <c r="F7" s="294"/>
    </row>
    <row r="8" spans="1:6" ht="43.5" customHeight="1">
      <c r="A8" s="298" t="s">
        <v>10</v>
      </c>
      <c r="B8" s="300" t="s">
        <v>11</v>
      </c>
      <c r="C8" s="290" t="s">
        <v>12</v>
      </c>
      <c r="D8" s="295" t="s">
        <v>330</v>
      </c>
      <c r="E8" s="296"/>
      <c r="F8" s="297"/>
    </row>
    <row r="9" spans="1:6" ht="25.5" customHeight="1">
      <c r="A9" s="299"/>
      <c r="B9" s="301"/>
      <c r="C9" s="291"/>
      <c r="D9" s="272" t="s">
        <v>242</v>
      </c>
      <c r="E9" s="272" t="s">
        <v>243</v>
      </c>
      <c r="F9" s="272" t="s">
        <v>358</v>
      </c>
    </row>
    <row r="10" spans="1:6" ht="11.25" customHeight="1">
      <c r="A10" s="8">
        <v>1</v>
      </c>
      <c r="B10" s="21">
        <v>2</v>
      </c>
      <c r="C10" s="49">
        <v>3</v>
      </c>
      <c r="D10" s="49">
        <v>4</v>
      </c>
      <c r="E10" s="49">
        <v>5</v>
      </c>
      <c r="F10" s="49">
        <v>6</v>
      </c>
    </row>
    <row r="11" spans="1:6">
      <c r="A11" s="50"/>
      <c r="B11" s="51"/>
      <c r="C11" s="52"/>
      <c r="D11" s="129"/>
      <c r="E11" s="161"/>
      <c r="F11" s="270"/>
    </row>
    <row r="12" spans="1:6">
      <c r="A12" s="4" t="s">
        <v>32</v>
      </c>
      <c r="B12" s="14" t="s">
        <v>20</v>
      </c>
      <c r="C12" s="1"/>
      <c r="D12" s="83">
        <f>D13+D14+D15+D16+D18+D19+D20+D17</f>
        <v>266471367.31</v>
      </c>
      <c r="E12" s="83">
        <f t="shared" ref="E12:F12" si="0">E13+E14+E15+E16+E18+E19+E20+E17</f>
        <v>261482533.99000001</v>
      </c>
      <c r="F12" s="83">
        <f t="shared" si="0"/>
        <v>251920699.84999999</v>
      </c>
    </row>
    <row r="13" spans="1:6" ht="29.25" customHeight="1">
      <c r="A13" s="11" t="s">
        <v>44</v>
      </c>
      <c r="B13" s="1" t="s">
        <v>20</v>
      </c>
      <c r="C13" s="1" t="s">
        <v>17</v>
      </c>
      <c r="D13" s="79">
        <f>ведомств!J369</f>
        <v>4134017</v>
      </c>
      <c r="E13" s="79">
        <f>ведомств!K369</f>
        <v>4134017</v>
      </c>
      <c r="F13" s="79">
        <f>ведомств!L369</f>
        <v>4134017</v>
      </c>
    </row>
    <row r="14" spans="1:6" ht="38.25">
      <c r="A14" s="2" t="s">
        <v>33</v>
      </c>
      <c r="B14" s="1" t="s">
        <v>20</v>
      </c>
      <c r="C14" s="1" t="s">
        <v>13</v>
      </c>
      <c r="D14" s="79">
        <f>ведомств!J1472</f>
        <v>2555588</v>
      </c>
      <c r="E14" s="79">
        <f>ведомств!K1472</f>
        <v>2505588</v>
      </c>
      <c r="F14" s="79">
        <f>ведомств!L1472</f>
        <v>2505588</v>
      </c>
    </row>
    <row r="15" spans="1:6" ht="38.25">
      <c r="A15" s="11" t="s">
        <v>0</v>
      </c>
      <c r="B15" s="1" t="s">
        <v>20</v>
      </c>
      <c r="C15" s="1" t="s">
        <v>16</v>
      </c>
      <c r="D15" s="79">
        <f>ведомств!J375</f>
        <v>116777002.89</v>
      </c>
      <c r="E15" s="79">
        <f>ведомств!K375</f>
        <v>116383314.33999999</v>
      </c>
      <c r="F15" s="79">
        <f>ведомств!L375</f>
        <v>116036566.83</v>
      </c>
    </row>
    <row r="16" spans="1:6">
      <c r="A16" s="11" t="s">
        <v>178</v>
      </c>
      <c r="B16" s="1" t="s">
        <v>20</v>
      </c>
      <c r="C16" s="1" t="s">
        <v>18</v>
      </c>
      <c r="D16" s="79">
        <f>ведомств!J411</f>
        <v>759.71</v>
      </c>
      <c r="E16" s="79">
        <f>ведомств!K411</f>
        <v>677.34</v>
      </c>
      <c r="F16" s="79">
        <f>ведомств!L411</f>
        <v>677.05</v>
      </c>
    </row>
    <row r="17" spans="1:6">
      <c r="A17" s="11" t="s">
        <v>413</v>
      </c>
      <c r="B17" s="1" t="s">
        <v>20</v>
      </c>
      <c r="C17" s="1" t="s">
        <v>2</v>
      </c>
      <c r="D17" s="79">
        <f>ведомств!J417</f>
        <v>600000</v>
      </c>
      <c r="E17" s="79">
        <f>ведомств!K417</f>
        <v>0</v>
      </c>
      <c r="F17" s="79">
        <f>ведомств!L417</f>
        <v>0</v>
      </c>
    </row>
    <row r="18" spans="1:6" ht="25.5">
      <c r="A18" s="7" t="s">
        <v>34</v>
      </c>
      <c r="B18" s="1" t="s">
        <v>20</v>
      </c>
      <c r="C18" s="1" t="s">
        <v>3</v>
      </c>
      <c r="D18" s="79">
        <f>ведомств!J343+ведомств!J1485</f>
        <v>22054055</v>
      </c>
      <c r="E18" s="79">
        <f>ведомств!K343+ведомств!K1485</f>
        <v>21735305</v>
      </c>
      <c r="F18" s="79">
        <f>ведомств!L343+ведомств!L1485</f>
        <v>21435305</v>
      </c>
    </row>
    <row r="19" spans="1:6">
      <c r="A19" s="2" t="s">
        <v>22</v>
      </c>
      <c r="B19" s="1" t="s">
        <v>20</v>
      </c>
      <c r="C19" s="1" t="s">
        <v>19</v>
      </c>
      <c r="D19" s="79">
        <f>ведомств!J352</f>
        <v>3000000</v>
      </c>
      <c r="E19" s="79">
        <f>ведомств!K352</f>
        <v>1500000</v>
      </c>
      <c r="F19" s="79">
        <f>ведомств!L352</f>
        <v>1000000</v>
      </c>
    </row>
    <row r="20" spans="1:6">
      <c r="A20" s="2" t="s">
        <v>1</v>
      </c>
      <c r="B20" s="1" t="s">
        <v>20</v>
      </c>
      <c r="C20" s="1" t="s">
        <v>48</v>
      </c>
      <c r="D20" s="79">
        <f>ведомств!J14+ведомств!J294+ведомств!J358+ведомств!J423</f>
        <v>117349944.70999999</v>
      </c>
      <c r="E20" s="79">
        <f>ведомств!K14+ведомств!K294+ведомств!K358+ведомств!K423</f>
        <v>115223632.31</v>
      </c>
      <c r="F20" s="79">
        <f>ведомств!L14+ведомств!L294+ведомств!L358+ведомств!L423</f>
        <v>106808545.97</v>
      </c>
    </row>
    <row r="21" spans="1:6">
      <c r="A21" s="53"/>
      <c r="B21" s="36"/>
      <c r="C21" s="36"/>
      <c r="D21" s="79"/>
      <c r="E21" s="79"/>
      <c r="F21" s="79"/>
    </row>
    <row r="22" spans="1:6">
      <c r="A22" s="6" t="s">
        <v>53</v>
      </c>
      <c r="B22" s="14" t="s">
        <v>17</v>
      </c>
      <c r="C22" s="1"/>
      <c r="D22" s="83">
        <f>D23</f>
        <v>705442.12</v>
      </c>
      <c r="E22" s="83">
        <f t="shared" ref="E22:F22" si="1">E23</f>
        <v>732624.31</v>
      </c>
      <c r="F22" s="83">
        <f t="shared" si="1"/>
        <v>763720.56</v>
      </c>
    </row>
    <row r="23" spans="1:6">
      <c r="A23" s="5" t="s">
        <v>54</v>
      </c>
      <c r="B23" s="1" t="s">
        <v>17</v>
      </c>
      <c r="C23" s="1" t="s">
        <v>13</v>
      </c>
      <c r="D23" s="79">
        <f>ведомств!J446</f>
        <v>705442.12</v>
      </c>
      <c r="E23" s="79">
        <f>ведомств!K446</f>
        <v>732624.31</v>
      </c>
      <c r="F23" s="79">
        <f>ведомств!L446</f>
        <v>763720.56</v>
      </c>
    </row>
    <row r="24" spans="1:6" ht="12.75" customHeight="1">
      <c r="A24" s="53"/>
      <c r="B24" s="36"/>
      <c r="C24" s="36"/>
      <c r="D24" s="79"/>
      <c r="E24" s="79"/>
      <c r="F24" s="79"/>
    </row>
    <row r="25" spans="1:6" ht="12.75" customHeight="1">
      <c r="A25" s="6" t="s">
        <v>26</v>
      </c>
      <c r="B25" s="14" t="s">
        <v>13</v>
      </c>
      <c r="C25" s="1"/>
      <c r="D25" s="83">
        <f>D28+D29</f>
        <v>7204047</v>
      </c>
      <c r="E25" s="83">
        <f t="shared" ref="E25:F25" si="2">E28+E29</f>
        <v>4439808.8800000008</v>
      </c>
      <c r="F25" s="83">
        <f t="shared" si="2"/>
        <v>4056201.2399999998</v>
      </c>
    </row>
    <row r="26" spans="1:6" hidden="1">
      <c r="A26" s="77" t="s">
        <v>132</v>
      </c>
      <c r="B26" s="10" t="s">
        <v>13</v>
      </c>
      <c r="C26" s="1" t="s">
        <v>17</v>
      </c>
      <c r="D26" s="87" t="e">
        <f>#REF!+#REF!</f>
        <v>#REF!</v>
      </c>
      <c r="E26" s="87" t="e">
        <f>#REF!+#REF!</f>
        <v>#REF!</v>
      </c>
      <c r="F26" s="87" t="e">
        <f>#REF!+#REF!</f>
        <v>#REF!</v>
      </c>
    </row>
    <row r="27" spans="1:6" hidden="1">
      <c r="A27" s="2" t="s">
        <v>208</v>
      </c>
      <c r="B27" s="1" t="s">
        <v>13</v>
      </c>
      <c r="C27" s="1" t="s">
        <v>14</v>
      </c>
      <c r="D27" s="79" t="e">
        <f>#REF!+#REF!</f>
        <v>#REF!</v>
      </c>
      <c r="E27" s="79" t="e">
        <f>#REF!+#REF!</f>
        <v>#REF!</v>
      </c>
      <c r="F27" s="79" t="e">
        <f>#REF!+#REF!</f>
        <v>#REF!</v>
      </c>
    </row>
    <row r="28" spans="1:6" ht="25.5">
      <c r="A28" s="12" t="s">
        <v>209</v>
      </c>
      <c r="B28" s="1" t="s">
        <v>13</v>
      </c>
      <c r="C28" s="1" t="s">
        <v>30</v>
      </c>
      <c r="D28" s="79">
        <f>ведомств!J455</f>
        <v>7074047</v>
      </c>
      <c r="E28" s="79">
        <f>ведомств!K455</f>
        <v>4309808.8800000008</v>
      </c>
      <c r="F28" s="79">
        <f>ведомств!L455</f>
        <v>3926201.2399999998</v>
      </c>
    </row>
    <row r="29" spans="1:6" ht="25.5">
      <c r="A29" s="12" t="s">
        <v>179</v>
      </c>
      <c r="B29" s="1" t="s">
        <v>13</v>
      </c>
      <c r="C29" s="1" t="s">
        <v>29</v>
      </c>
      <c r="D29" s="79">
        <f>ведомств!J476</f>
        <v>130000</v>
      </c>
      <c r="E29" s="79">
        <f>ведомств!K476</f>
        <v>130000</v>
      </c>
      <c r="F29" s="79">
        <f>ведомств!L476</f>
        <v>130000</v>
      </c>
    </row>
    <row r="30" spans="1:6">
      <c r="A30" s="53"/>
      <c r="B30" s="36"/>
      <c r="C30" s="36"/>
      <c r="D30" s="79"/>
      <c r="E30" s="79"/>
      <c r="F30" s="79"/>
    </row>
    <row r="31" spans="1:6">
      <c r="A31" s="4" t="s">
        <v>15</v>
      </c>
      <c r="B31" s="54" t="s">
        <v>16</v>
      </c>
      <c r="C31" s="3"/>
      <c r="D31" s="83">
        <f>D32+D33+D34+D35</f>
        <v>65251933.230000004</v>
      </c>
      <c r="E31" s="83">
        <f t="shared" ref="E31:F31" si="3">E32+E33+E34+E35</f>
        <v>39299365.120000005</v>
      </c>
      <c r="F31" s="83">
        <f t="shared" si="3"/>
        <v>36487570.480000004</v>
      </c>
    </row>
    <row r="32" spans="1:6">
      <c r="A32" s="2" t="s">
        <v>36</v>
      </c>
      <c r="B32" s="1" t="s">
        <v>16</v>
      </c>
      <c r="C32" s="1" t="s">
        <v>18</v>
      </c>
      <c r="D32" s="79">
        <f>ведомств!J489</f>
        <v>500000</v>
      </c>
      <c r="E32" s="79">
        <f>ведомств!K489</f>
        <v>50000</v>
      </c>
      <c r="F32" s="79">
        <f>ведомств!L489</f>
        <v>50000</v>
      </c>
    </row>
    <row r="33" spans="1:6">
      <c r="A33" s="2" t="s">
        <v>23</v>
      </c>
      <c r="B33" s="1" t="s">
        <v>16</v>
      </c>
      <c r="C33" s="1" t="s">
        <v>27</v>
      </c>
      <c r="D33" s="79">
        <f>ведомств!J500</f>
        <v>29999324.23</v>
      </c>
      <c r="E33" s="79">
        <f>ведомств!K500</f>
        <v>8240292.5200000005</v>
      </c>
      <c r="F33" s="79">
        <f>ведомств!L500</f>
        <v>5047135.43</v>
      </c>
    </row>
    <row r="34" spans="1:6">
      <c r="A34" s="2" t="s">
        <v>59</v>
      </c>
      <c r="B34" s="1" t="s">
        <v>16</v>
      </c>
      <c r="C34" s="1" t="s">
        <v>14</v>
      </c>
      <c r="D34" s="79">
        <f>ведомств!J516</f>
        <v>31720109</v>
      </c>
      <c r="E34" s="79">
        <f>ведомств!K516</f>
        <v>30537297.600000001</v>
      </c>
      <c r="F34" s="79">
        <f>ведомств!L516</f>
        <v>31038660.050000001</v>
      </c>
    </row>
    <row r="35" spans="1:6">
      <c r="A35" s="2" t="s">
        <v>37</v>
      </c>
      <c r="B35" s="1" t="s">
        <v>16</v>
      </c>
      <c r="C35" s="1" t="s">
        <v>31</v>
      </c>
      <c r="D35" s="79">
        <f>ведомств!J309+ведомств!J533</f>
        <v>3032500</v>
      </c>
      <c r="E35" s="79">
        <f>ведомств!K309+ведомств!K533</f>
        <v>471775</v>
      </c>
      <c r="F35" s="79">
        <f>ведомств!L309+ведомств!L533</f>
        <v>351775</v>
      </c>
    </row>
    <row r="36" spans="1:6">
      <c r="A36" s="53"/>
      <c r="B36" s="36"/>
      <c r="C36" s="36"/>
      <c r="D36" s="79"/>
      <c r="E36" s="79"/>
      <c r="F36" s="79"/>
    </row>
    <row r="37" spans="1:6">
      <c r="A37" s="59" t="s">
        <v>45</v>
      </c>
      <c r="B37" s="54" t="s">
        <v>18</v>
      </c>
      <c r="C37" s="36"/>
      <c r="D37" s="83">
        <f>SUM(D38+D39+D40+D41)</f>
        <v>38751143</v>
      </c>
      <c r="E37" s="83">
        <f t="shared" ref="E37:F37" si="4">SUM(E38+E39+E40+E41)</f>
        <v>30035880.259999998</v>
      </c>
      <c r="F37" s="83">
        <f t="shared" si="4"/>
        <v>30402580.780000001</v>
      </c>
    </row>
    <row r="38" spans="1:6">
      <c r="A38" s="107" t="s">
        <v>60</v>
      </c>
      <c r="B38" s="1" t="s">
        <v>18</v>
      </c>
      <c r="C38" s="1" t="s">
        <v>20</v>
      </c>
      <c r="D38" s="79">
        <f>ведомств!J316+ведомств!J550</f>
        <v>3414092</v>
      </c>
      <c r="E38" s="79">
        <f>ведомств!K316+ведомств!K550</f>
        <v>3222324.96</v>
      </c>
      <c r="F38" s="79">
        <f>ведомств!L316+ведомств!L550</f>
        <v>3230887.24</v>
      </c>
    </row>
    <row r="39" spans="1:6">
      <c r="A39" s="107" t="s">
        <v>46</v>
      </c>
      <c r="B39" s="1" t="s">
        <v>18</v>
      </c>
      <c r="C39" s="1" t="s">
        <v>17</v>
      </c>
      <c r="D39" s="79">
        <f>ведомств!J556</f>
        <v>11357039</v>
      </c>
      <c r="E39" s="79">
        <f>ведомств!K556</f>
        <v>6639365.2299999995</v>
      </c>
      <c r="F39" s="79">
        <f>ведомств!L556</f>
        <v>6810427.7999999998</v>
      </c>
    </row>
    <row r="40" spans="1:6">
      <c r="A40" s="53" t="s">
        <v>66</v>
      </c>
      <c r="B40" s="1" t="s">
        <v>18</v>
      </c>
      <c r="C40" s="1" t="s">
        <v>13</v>
      </c>
      <c r="D40" s="79">
        <f>ведомств!J576</f>
        <v>23980012</v>
      </c>
      <c r="E40" s="79">
        <f>ведомств!K576</f>
        <v>20174190.07</v>
      </c>
      <c r="F40" s="79">
        <f>ведомств!L576</f>
        <v>20361265.740000002</v>
      </c>
    </row>
    <row r="41" spans="1:6">
      <c r="A41" s="107" t="s">
        <v>215</v>
      </c>
      <c r="B41" s="1" t="s">
        <v>18</v>
      </c>
      <c r="C41" s="1" t="s">
        <v>18</v>
      </c>
      <c r="D41" s="79"/>
      <c r="E41" s="79"/>
      <c r="F41" s="79"/>
    </row>
    <row r="42" spans="1:6">
      <c r="A42" s="53"/>
      <c r="B42" s="1"/>
      <c r="C42" s="1"/>
      <c r="D42" s="79"/>
      <c r="E42" s="79"/>
      <c r="F42" s="79"/>
    </row>
    <row r="43" spans="1:6" ht="12" customHeight="1">
      <c r="A43" s="4" t="s">
        <v>63</v>
      </c>
      <c r="B43" s="14" t="s">
        <v>3</v>
      </c>
      <c r="C43" s="1"/>
      <c r="D43" s="83">
        <f>D45</f>
        <v>10744532</v>
      </c>
      <c r="E43" s="83">
        <f t="shared" ref="E43:F43" si="5">E45</f>
        <v>11444500</v>
      </c>
      <c r="F43" s="83">
        <f t="shared" si="5"/>
        <v>11444500</v>
      </c>
    </row>
    <row r="44" spans="1:6" ht="12" hidden="1" customHeight="1">
      <c r="A44" s="2" t="s">
        <v>64</v>
      </c>
      <c r="B44" s="1" t="s">
        <v>3</v>
      </c>
      <c r="C44" s="1" t="s">
        <v>13</v>
      </c>
      <c r="D44" s="79" t="e">
        <f>#REF!+#REF!</f>
        <v>#REF!</v>
      </c>
      <c r="E44" s="79" t="e">
        <f>#REF!+#REF!</f>
        <v>#REF!</v>
      </c>
      <c r="F44" s="79" t="e">
        <f>#REF!+#REF!</f>
        <v>#REF!</v>
      </c>
    </row>
    <row r="45" spans="1:6">
      <c r="A45" s="2" t="s">
        <v>201</v>
      </c>
      <c r="B45" s="1" t="s">
        <v>3</v>
      </c>
      <c r="C45" s="1" t="s">
        <v>18</v>
      </c>
      <c r="D45" s="79">
        <f>ведомств!J598+ведомств!J338</f>
        <v>10744532</v>
      </c>
      <c r="E45" s="79">
        <f>ведомств!K598+ведомств!K338</f>
        <v>11444500</v>
      </c>
      <c r="F45" s="79">
        <f>ведомств!L598+ведомств!L338</f>
        <v>11444500</v>
      </c>
    </row>
    <row r="46" spans="1:6">
      <c r="A46" s="53"/>
      <c r="B46" s="1"/>
      <c r="C46" s="1"/>
      <c r="D46" s="79"/>
      <c r="E46" s="79"/>
      <c r="F46" s="79"/>
    </row>
    <row r="47" spans="1:6">
      <c r="A47" s="4" t="s">
        <v>24</v>
      </c>
      <c r="B47" s="15" t="s">
        <v>2</v>
      </c>
      <c r="C47" s="1"/>
      <c r="D47" s="83">
        <f>D48+D49+D50+D51+D52</f>
        <v>494456449.88999999</v>
      </c>
      <c r="E47" s="83">
        <f t="shared" ref="E47:F47" si="6">E48+E49+E50+E51+E52</f>
        <v>495482410.44</v>
      </c>
      <c r="F47" s="83">
        <f t="shared" si="6"/>
        <v>497070845.61000001</v>
      </c>
    </row>
    <row r="48" spans="1:6">
      <c r="A48" s="55" t="s">
        <v>8</v>
      </c>
      <c r="B48" s="56" t="s">
        <v>2</v>
      </c>
      <c r="C48" s="56" t="s">
        <v>20</v>
      </c>
      <c r="D48" s="79">
        <f>ведомств!J143</f>
        <v>99783804</v>
      </c>
      <c r="E48" s="79">
        <f>ведомств!K143</f>
        <v>102013864.09999999</v>
      </c>
      <c r="F48" s="79">
        <f>ведомств!L143</f>
        <v>102632057.97</v>
      </c>
    </row>
    <row r="49" spans="1:6">
      <c r="A49" s="2" t="s">
        <v>25</v>
      </c>
      <c r="B49" s="1" t="s">
        <v>2</v>
      </c>
      <c r="C49" s="1" t="s">
        <v>17</v>
      </c>
      <c r="D49" s="79">
        <f>ведомств!J159</f>
        <v>321564006.16999996</v>
      </c>
      <c r="E49" s="79">
        <f>ведомств!K159</f>
        <v>324947433.58999997</v>
      </c>
      <c r="F49" s="79">
        <f>ведомств!L159</f>
        <v>325738901.62</v>
      </c>
    </row>
    <row r="50" spans="1:6">
      <c r="A50" s="2" t="s">
        <v>190</v>
      </c>
      <c r="B50" s="1" t="s">
        <v>2</v>
      </c>
      <c r="C50" s="1" t="s">
        <v>13</v>
      </c>
      <c r="D50" s="79">
        <f>ведомств!J33+ведомств!J189</f>
        <v>48167642</v>
      </c>
      <c r="E50" s="79">
        <f>ведомств!K33+ведомств!K189</f>
        <v>43620869.340000004</v>
      </c>
      <c r="F50" s="79">
        <f>ведомств!L33+ведомств!L189</f>
        <v>44104666.370000005</v>
      </c>
    </row>
    <row r="51" spans="1:6">
      <c r="A51" s="2" t="s">
        <v>187</v>
      </c>
      <c r="B51" s="1" t="s">
        <v>2</v>
      </c>
      <c r="C51" s="1" t="s">
        <v>2</v>
      </c>
      <c r="D51" s="79">
        <f>ведомств!J49</f>
        <v>220000</v>
      </c>
      <c r="E51" s="79">
        <f>ведомств!K49</f>
        <v>220000</v>
      </c>
      <c r="F51" s="79">
        <f>ведомств!L49</f>
        <v>220000</v>
      </c>
    </row>
    <row r="52" spans="1:6">
      <c r="A52" s="2" t="s">
        <v>35</v>
      </c>
      <c r="B52" s="1" t="s">
        <v>2</v>
      </c>
      <c r="C52" s="1" t="s">
        <v>14</v>
      </c>
      <c r="D52" s="79">
        <f>ведомств!J220</f>
        <v>24720997.719999999</v>
      </c>
      <c r="E52" s="79">
        <f>ведомств!K220</f>
        <v>24680243.41</v>
      </c>
      <c r="F52" s="79">
        <f>ведомств!L220</f>
        <v>24375219.649999999</v>
      </c>
    </row>
    <row r="53" spans="1:6" ht="13.5" customHeight="1">
      <c r="A53" s="53"/>
      <c r="B53" s="36"/>
      <c r="C53" s="36"/>
      <c r="D53" s="79"/>
      <c r="E53" s="79"/>
      <c r="F53" s="79"/>
    </row>
    <row r="54" spans="1:6">
      <c r="A54" s="4" t="s">
        <v>188</v>
      </c>
      <c r="B54" s="15" t="s">
        <v>27</v>
      </c>
      <c r="C54" s="1"/>
      <c r="D54" s="83">
        <f>D55+D56</f>
        <v>131010015.71000001</v>
      </c>
      <c r="E54" s="83">
        <f t="shared" ref="E54:F54" si="7">E55+E56</f>
        <v>125945181.42999999</v>
      </c>
      <c r="F54" s="83">
        <f t="shared" si="7"/>
        <v>125747768.56</v>
      </c>
    </row>
    <row r="55" spans="1:6">
      <c r="A55" s="2" t="s">
        <v>28</v>
      </c>
      <c r="B55" s="1" t="s">
        <v>27</v>
      </c>
      <c r="C55" s="1" t="s">
        <v>20</v>
      </c>
      <c r="D55" s="79">
        <f>ведомств!J56</f>
        <v>117183700.71000001</v>
      </c>
      <c r="E55" s="79">
        <f>ведомств!K56</f>
        <v>112188866.42999999</v>
      </c>
      <c r="F55" s="79">
        <f>ведомств!L56</f>
        <v>111991453.56</v>
      </c>
    </row>
    <row r="56" spans="1:6">
      <c r="A56" s="2" t="s">
        <v>189</v>
      </c>
      <c r="B56" s="1" t="s">
        <v>27</v>
      </c>
      <c r="C56" s="1" t="s">
        <v>16</v>
      </c>
      <c r="D56" s="79">
        <f>ведомств!J110</f>
        <v>13826315</v>
      </c>
      <c r="E56" s="79">
        <f>ведомств!K110</f>
        <v>13756315</v>
      </c>
      <c r="F56" s="79">
        <f>ведомств!L110</f>
        <v>13756315</v>
      </c>
    </row>
    <row r="57" spans="1:6">
      <c r="A57" s="53"/>
      <c r="B57" s="36"/>
      <c r="C57" s="36"/>
      <c r="D57" s="79"/>
      <c r="E57" s="79"/>
      <c r="F57" s="79"/>
    </row>
    <row r="58" spans="1:6">
      <c r="A58" s="18" t="s">
        <v>122</v>
      </c>
      <c r="B58" s="14" t="s">
        <v>14</v>
      </c>
      <c r="C58" s="36"/>
      <c r="D58" s="83">
        <f>D59</f>
        <v>172500</v>
      </c>
      <c r="E58" s="83">
        <f t="shared" ref="E58:F58" si="8">E59</f>
        <v>172500</v>
      </c>
      <c r="F58" s="83">
        <f t="shared" si="8"/>
        <v>172500</v>
      </c>
    </row>
    <row r="59" spans="1:6" ht="15" customHeight="1">
      <c r="A59" s="2" t="s">
        <v>123</v>
      </c>
      <c r="B59" s="56" t="s">
        <v>14</v>
      </c>
      <c r="C59" s="56" t="s">
        <v>14</v>
      </c>
      <c r="D59" s="79">
        <f>ведомств!J608</f>
        <v>172500</v>
      </c>
      <c r="E59" s="79">
        <f>ведомств!K608</f>
        <v>172500</v>
      </c>
      <c r="F59" s="79">
        <f>ведомств!L608</f>
        <v>172500</v>
      </c>
    </row>
    <row r="60" spans="1:6">
      <c r="A60" s="53"/>
      <c r="B60" s="56"/>
      <c r="C60" s="36"/>
      <c r="D60" s="79"/>
      <c r="E60" s="79"/>
      <c r="F60" s="79"/>
    </row>
    <row r="61" spans="1:6">
      <c r="A61" s="4" t="s">
        <v>5</v>
      </c>
      <c r="B61" s="15" t="s">
        <v>30</v>
      </c>
      <c r="C61" s="1"/>
      <c r="D61" s="83">
        <f>D62+D63+D64+D65</f>
        <v>18783502.880000003</v>
      </c>
      <c r="E61" s="83">
        <f t="shared" ref="E61:F61" si="9">E62+E63+E64+E65</f>
        <v>17408493.170000002</v>
      </c>
      <c r="F61" s="83">
        <f t="shared" si="9"/>
        <v>17109787.91</v>
      </c>
    </row>
    <row r="62" spans="1:6">
      <c r="A62" s="2" t="s">
        <v>6</v>
      </c>
      <c r="B62" s="1" t="s">
        <v>30</v>
      </c>
      <c r="C62" s="1" t="s">
        <v>20</v>
      </c>
      <c r="D62" s="79">
        <f>ведомств!J615</f>
        <v>6400000</v>
      </c>
      <c r="E62" s="79">
        <f>ведомств!K615</f>
        <v>6400000</v>
      </c>
      <c r="F62" s="79">
        <f>ведомств!L615</f>
        <v>6400000</v>
      </c>
    </row>
    <row r="63" spans="1:6">
      <c r="A63" s="2" t="s">
        <v>7</v>
      </c>
      <c r="B63" s="1" t="s">
        <v>30</v>
      </c>
      <c r="C63" s="1" t="s">
        <v>13</v>
      </c>
      <c r="D63" s="79">
        <f>ведомств!J621</f>
        <v>1502019</v>
      </c>
      <c r="E63" s="79">
        <f>ведомств!K621</f>
        <v>422000</v>
      </c>
      <c r="F63" s="79">
        <f>ведомств!L621</f>
        <v>422000</v>
      </c>
    </row>
    <row r="64" spans="1:6">
      <c r="A64" s="7" t="s">
        <v>21</v>
      </c>
      <c r="B64" s="1" t="s">
        <v>30</v>
      </c>
      <c r="C64" s="1" t="s">
        <v>16</v>
      </c>
      <c r="D64" s="79">
        <f>ведомств!J121+ведомств!J266+ведомств!J645</f>
        <v>7939252.96</v>
      </c>
      <c r="E64" s="79">
        <f>ведомств!K121+ведомств!K266+ведомств!K645</f>
        <v>7633806.2999999998</v>
      </c>
      <c r="F64" s="79">
        <f>ведомств!L121+ведомств!L266+ведомств!L645</f>
        <v>7228913.8899999997</v>
      </c>
    </row>
    <row r="65" spans="1:6">
      <c r="A65" s="7" t="s">
        <v>58</v>
      </c>
      <c r="B65" s="1" t="s">
        <v>30</v>
      </c>
      <c r="C65" s="1" t="s">
        <v>3</v>
      </c>
      <c r="D65" s="79">
        <f>ведомств!J280</f>
        <v>2942230.92</v>
      </c>
      <c r="E65" s="79">
        <f>ведомств!K280</f>
        <v>2952686.87</v>
      </c>
      <c r="F65" s="79">
        <f>ведомств!L280</f>
        <v>3058874.02</v>
      </c>
    </row>
    <row r="66" spans="1:6" ht="12" customHeight="1">
      <c r="A66" s="53"/>
      <c r="B66" s="36"/>
      <c r="C66" s="36"/>
      <c r="D66" s="79"/>
      <c r="E66" s="79"/>
      <c r="F66" s="79"/>
    </row>
    <row r="67" spans="1:6">
      <c r="A67" s="4" t="s">
        <v>4</v>
      </c>
      <c r="B67" s="15" t="s">
        <v>19</v>
      </c>
      <c r="C67" s="1"/>
      <c r="D67" s="83">
        <f>D68</f>
        <v>2241600</v>
      </c>
      <c r="E67" s="83">
        <f t="shared" ref="E67:F67" si="10">E68</f>
        <v>772400</v>
      </c>
      <c r="F67" s="83">
        <f t="shared" si="10"/>
        <v>772400</v>
      </c>
    </row>
    <row r="68" spans="1:6">
      <c r="A68" s="7" t="s">
        <v>50</v>
      </c>
      <c r="B68" s="1" t="s">
        <v>19</v>
      </c>
      <c r="C68" s="1" t="s">
        <v>20</v>
      </c>
      <c r="D68" s="79">
        <f>ведомств!J128+ведомств!J652</f>
        <v>2241600</v>
      </c>
      <c r="E68" s="79">
        <f>ведомств!K128+ведомств!K652</f>
        <v>772400</v>
      </c>
      <c r="F68" s="79">
        <f>ведомств!L128+ведомств!L652</f>
        <v>772400</v>
      </c>
    </row>
    <row r="69" spans="1:6" hidden="1">
      <c r="A69" s="58" t="s">
        <v>67</v>
      </c>
      <c r="B69" s="34" t="s">
        <v>19</v>
      </c>
      <c r="C69" s="34" t="s">
        <v>17</v>
      </c>
      <c r="D69" s="84" t="e">
        <f>#REF!+#REF!</f>
        <v>#REF!</v>
      </c>
      <c r="E69" s="84" t="e">
        <f>#REF!+#REF!</f>
        <v>#REF!</v>
      </c>
      <c r="F69" s="84" t="e">
        <f>#REF!+#REF!</f>
        <v>#REF!</v>
      </c>
    </row>
    <row r="70" spans="1:6" hidden="1">
      <c r="A70" s="74" t="s">
        <v>120</v>
      </c>
      <c r="B70" s="34" t="s">
        <v>19</v>
      </c>
      <c r="C70" s="34" t="s">
        <v>13</v>
      </c>
      <c r="D70" s="78" t="e">
        <f>#REF!+#REF!</f>
        <v>#REF!</v>
      </c>
      <c r="E70" s="78" t="e">
        <f>#REF!+#REF!</f>
        <v>#REF!</v>
      </c>
      <c r="F70" s="78" t="e">
        <f>#REF!+#REF!</f>
        <v>#REF!</v>
      </c>
    </row>
    <row r="71" spans="1:6" hidden="1">
      <c r="A71" s="58"/>
      <c r="B71" s="34"/>
      <c r="C71" s="34"/>
      <c r="D71" s="84" t="e">
        <f>#REF!+#REF!</f>
        <v>#REF!</v>
      </c>
      <c r="E71" s="84" t="e">
        <f>#REF!+#REF!</f>
        <v>#REF!</v>
      </c>
      <c r="F71" s="84" t="e">
        <f>#REF!+#REF!</f>
        <v>#REF!</v>
      </c>
    </row>
    <row r="72" spans="1:6" hidden="1">
      <c r="A72" s="4" t="s">
        <v>55</v>
      </c>
      <c r="B72" s="15" t="s">
        <v>31</v>
      </c>
      <c r="C72" s="1"/>
      <c r="D72" s="83" t="e">
        <f>#REF!+#REF!</f>
        <v>#REF!</v>
      </c>
      <c r="E72" s="83" t="e">
        <f>#REF!+#REF!</f>
        <v>#REF!</v>
      </c>
      <c r="F72" s="83" t="e">
        <f>#REF!+#REF!</f>
        <v>#REF!</v>
      </c>
    </row>
    <row r="73" spans="1:6" hidden="1">
      <c r="A73" s="58" t="s">
        <v>56</v>
      </c>
      <c r="B73" s="34" t="s">
        <v>31</v>
      </c>
      <c r="C73" s="34" t="s">
        <v>20</v>
      </c>
      <c r="D73" s="84" t="e">
        <f>#REF!+#REF!</f>
        <v>#REF!</v>
      </c>
      <c r="E73" s="84" t="e">
        <f>#REF!+#REF!</f>
        <v>#REF!</v>
      </c>
      <c r="F73" s="84" t="e">
        <f>#REF!+#REF!</f>
        <v>#REF!</v>
      </c>
    </row>
    <row r="74" spans="1:6">
      <c r="A74" s="58"/>
      <c r="B74" s="34"/>
      <c r="C74" s="34"/>
      <c r="D74" s="84"/>
      <c r="E74" s="84"/>
      <c r="F74" s="84"/>
    </row>
    <row r="75" spans="1:6" ht="12.75" customHeight="1">
      <c r="A75" s="4" t="s">
        <v>110</v>
      </c>
      <c r="B75" s="15" t="s">
        <v>48</v>
      </c>
      <c r="C75" s="1"/>
      <c r="D75" s="83">
        <f>D76</f>
        <v>10000</v>
      </c>
      <c r="E75" s="83">
        <f t="shared" ref="E75:F75" si="11">E76</f>
        <v>9600</v>
      </c>
      <c r="F75" s="83">
        <f t="shared" si="11"/>
        <v>6400</v>
      </c>
    </row>
    <row r="76" spans="1:6">
      <c r="A76" s="58" t="s">
        <v>232</v>
      </c>
      <c r="B76" s="34" t="s">
        <v>48</v>
      </c>
      <c r="C76" s="34" t="s">
        <v>20</v>
      </c>
      <c r="D76" s="84">
        <f>ведомств!J659</f>
        <v>10000</v>
      </c>
      <c r="E76" s="84">
        <f>ведомств!K659</f>
        <v>9600</v>
      </c>
      <c r="F76" s="84">
        <f>ведомств!L659</f>
        <v>6400</v>
      </c>
    </row>
    <row r="77" spans="1:6">
      <c r="A77" s="153" t="s">
        <v>324</v>
      </c>
      <c r="B77" s="154"/>
      <c r="C77" s="155"/>
      <c r="D77" s="156"/>
      <c r="E77" s="156">
        <f>ведомств!K1493</f>
        <v>18053595</v>
      </c>
      <c r="F77" s="156">
        <f>ведомств!L1493</f>
        <v>36325590</v>
      </c>
    </row>
    <row r="78" spans="1:6" ht="15">
      <c r="A78" s="63" t="s">
        <v>244</v>
      </c>
      <c r="B78" s="64"/>
      <c r="C78" s="65"/>
      <c r="D78" s="82">
        <f>D12+D22+D25+D31+D37+D43+D47+D54+D58+D61+D67+D75+D77</f>
        <v>1035802533.14</v>
      </c>
      <c r="E78" s="82">
        <f t="shared" ref="E78:F78" si="12">E12+E22+E25+E31+E37+E43+E47+E54+E58+E61+E67+E75+E77</f>
        <v>1005278892.5999999</v>
      </c>
      <c r="F78" s="82">
        <f t="shared" si="12"/>
        <v>1012280564.9899999</v>
      </c>
    </row>
    <row r="79" spans="1:6">
      <c r="D79" s="279">
        <f>ведомств!J1499</f>
        <v>1035802533.1400001</v>
      </c>
      <c r="E79" s="279">
        <f>ведомств!K1499</f>
        <v>1005278892.6</v>
      </c>
      <c r="F79" s="279">
        <f>ведомств!L1499</f>
        <v>1012280564.99</v>
      </c>
    </row>
  </sheetData>
  <mergeCells count="6">
    <mergeCell ref="C8:C9"/>
    <mergeCell ref="A6:F6"/>
    <mergeCell ref="D7:F7"/>
    <mergeCell ref="D8:F8"/>
    <mergeCell ref="A8:A9"/>
    <mergeCell ref="B8:B9"/>
  </mergeCells>
  <phoneticPr fontId="0" type="noConversion"/>
  <pageMargins left="0.59055118110236227" right="0.19685039370078741" top="0.39370078740157483" bottom="0.39370078740157483" header="0.51181102362204722" footer="0.39370078740157483"/>
  <pageSetup paperSize="9" scale="67" fitToHeight="2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530"/>
  <sheetViews>
    <sheetView tabSelected="1" view="pageBreakPreview" topLeftCell="A649" zoomScale="60" zoomScaleNormal="100" workbookViewId="0">
      <selection activeCell="L5" sqref="L5"/>
    </sheetView>
  </sheetViews>
  <sheetFormatPr defaultRowHeight="12.75"/>
  <cols>
    <col min="1" max="1" width="69.7109375" customWidth="1"/>
    <col min="2" max="2" width="6.140625" customWidth="1"/>
    <col min="3" max="3" width="5.140625" customWidth="1"/>
    <col min="4" max="4" width="5.28515625" customWidth="1"/>
    <col min="5" max="5" width="3.5703125" style="94" customWidth="1"/>
    <col min="6" max="7" width="3.5703125" customWidth="1"/>
    <col min="8" max="8" width="7" customWidth="1"/>
    <col min="9" max="9" width="6.28515625" customWidth="1"/>
    <col min="10" max="10" width="21.140625" customWidth="1"/>
    <col min="11" max="11" width="20.140625" customWidth="1"/>
    <col min="12" max="12" width="19.7109375" customWidth="1"/>
  </cols>
  <sheetData>
    <row r="1" spans="1:12">
      <c r="L1" s="60" t="s">
        <v>239</v>
      </c>
    </row>
    <row r="2" spans="1:12">
      <c r="L2" s="57" t="s">
        <v>42</v>
      </c>
    </row>
    <row r="3" spans="1:12">
      <c r="L3" s="57" t="s">
        <v>333</v>
      </c>
    </row>
    <row r="4" spans="1:12">
      <c r="L4" s="60" t="s">
        <v>436</v>
      </c>
    </row>
    <row r="6" spans="1:12" ht="16.5" customHeight="1">
      <c r="A6" s="302" t="s">
        <v>357</v>
      </c>
      <c r="B6" s="302"/>
      <c r="C6" s="302"/>
      <c r="D6" s="302"/>
      <c r="E6" s="302"/>
      <c r="F6" s="302"/>
      <c r="G6" s="302"/>
      <c r="H6" s="302"/>
      <c r="I6" s="302"/>
      <c r="J6" s="293"/>
      <c r="K6" s="293"/>
      <c r="L6" s="293"/>
    </row>
    <row r="7" spans="1:12">
      <c r="J7" s="294"/>
      <c r="K7" s="294"/>
      <c r="L7" s="294"/>
    </row>
    <row r="8" spans="1:12" ht="55.5" customHeight="1">
      <c r="A8" s="298" t="s">
        <v>10</v>
      </c>
      <c r="B8" s="306" t="s">
        <v>39</v>
      </c>
      <c r="C8" s="300" t="s">
        <v>11</v>
      </c>
      <c r="D8" s="300" t="s">
        <v>12</v>
      </c>
      <c r="E8" s="307" t="s">
        <v>9</v>
      </c>
      <c r="F8" s="308"/>
      <c r="G8" s="308"/>
      <c r="H8" s="309"/>
      <c r="I8" s="290" t="s">
        <v>47</v>
      </c>
      <c r="J8" s="295" t="s">
        <v>330</v>
      </c>
      <c r="K8" s="296"/>
      <c r="L8" s="297"/>
    </row>
    <row r="9" spans="1:12" ht="15.75">
      <c r="A9" s="299"/>
      <c r="B9" s="301"/>
      <c r="C9" s="301"/>
      <c r="D9" s="301"/>
      <c r="E9" s="310"/>
      <c r="F9" s="311"/>
      <c r="G9" s="311"/>
      <c r="H9" s="312"/>
      <c r="I9" s="291"/>
      <c r="J9" s="272" t="s">
        <v>242</v>
      </c>
      <c r="K9" s="272" t="s">
        <v>243</v>
      </c>
      <c r="L9" s="272" t="s">
        <v>358</v>
      </c>
    </row>
    <row r="10" spans="1:12">
      <c r="A10" s="8">
        <v>1</v>
      </c>
      <c r="B10" s="21">
        <v>2</v>
      </c>
      <c r="C10" s="21">
        <v>3</v>
      </c>
      <c r="D10" s="21">
        <v>4</v>
      </c>
      <c r="E10" s="303">
        <v>5</v>
      </c>
      <c r="F10" s="304"/>
      <c r="G10" s="304"/>
      <c r="H10" s="305"/>
      <c r="I10" s="76" t="s">
        <v>65</v>
      </c>
      <c r="J10" s="162">
        <v>7</v>
      </c>
      <c r="K10" s="128">
        <v>8</v>
      </c>
      <c r="L10" s="128">
        <v>9</v>
      </c>
    </row>
    <row r="11" spans="1:12">
      <c r="A11" s="19"/>
      <c r="B11" s="37"/>
      <c r="C11" s="20"/>
      <c r="D11" s="20"/>
      <c r="E11" s="92"/>
      <c r="F11" s="20"/>
      <c r="G11" s="20"/>
      <c r="H11" s="20"/>
      <c r="I11" s="20"/>
      <c r="J11" s="80"/>
      <c r="K11" s="80"/>
      <c r="L11" s="80"/>
    </row>
    <row r="12" spans="1:12" ht="38.25">
      <c r="A12" s="46" t="s">
        <v>337</v>
      </c>
      <c r="B12" s="43" t="s">
        <v>41</v>
      </c>
      <c r="C12" s="41"/>
      <c r="D12" s="41"/>
      <c r="E12" s="41"/>
      <c r="F12" s="41"/>
      <c r="G12" s="41"/>
      <c r="H12" s="41"/>
      <c r="I12" s="40"/>
      <c r="J12" s="95">
        <f>J13+J32+J55+J120+J127</f>
        <v>155170706.79000002</v>
      </c>
      <c r="K12" s="95">
        <f>K13+K32+K55+K120+K127</f>
        <v>149127319.19999999</v>
      </c>
      <c r="L12" s="95">
        <f>L13+L32+L55+L120+L127</f>
        <v>148989837.72</v>
      </c>
    </row>
    <row r="13" spans="1:12" ht="15" customHeight="1">
      <c r="A13" s="23" t="s">
        <v>32</v>
      </c>
      <c r="B13" s="28" t="s">
        <v>41</v>
      </c>
      <c r="C13" s="28" t="s">
        <v>20</v>
      </c>
      <c r="D13" s="29"/>
      <c r="E13" s="29"/>
      <c r="F13" s="29"/>
      <c r="G13" s="29"/>
      <c r="H13" s="29"/>
      <c r="I13" s="30"/>
      <c r="J13" s="96">
        <f>J14</f>
        <v>2818100.08</v>
      </c>
      <c r="K13" s="96">
        <f t="shared" ref="K13:L13" si="0">K14</f>
        <v>2067664.09</v>
      </c>
      <c r="L13" s="96">
        <f t="shared" si="0"/>
        <v>2067664.09</v>
      </c>
    </row>
    <row r="14" spans="1:12">
      <c r="A14" s="4" t="s">
        <v>1</v>
      </c>
      <c r="B14" s="14" t="s">
        <v>41</v>
      </c>
      <c r="C14" s="15" t="s">
        <v>20</v>
      </c>
      <c r="D14" s="15" t="s">
        <v>48</v>
      </c>
      <c r="E14" s="15"/>
      <c r="F14" s="15"/>
      <c r="G14" s="15"/>
      <c r="H14" s="1"/>
      <c r="I14" s="13"/>
      <c r="J14" s="97">
        <f>J15+J19+J23+J27</f>
        <v>2818100.08</v>
      </c>
      <c r="K14" s="97">
        <f t="shared" ref="K14:L14" si="1">K15+K19+K23+K27</f>
        <v>2067664.09</v>
      </c>
      <c r="L14" s="97">
        <f t="shared" si="1"/>
        <v>2067664.09</v>
      </c>
    </row>
    <row r="15" spans="1:12" ht="25.5">
      <c r="A15" s="75" t="s">
        <v>385</v>
      </c>
      <c r="B15" s="62" t="s">
        <v>41</v>
      </c>
      <c r="C15" s="1" t="s">
        <v>20</v>
      </c>
      <c r="D15" s="1" t="s">
        <v>48</v>
      </c>
      <c r="E15" s="1" t="s">
        <v>16</v>
      </c>
      <c r="F15" s="1" t="s">
        <v>68</v>
      </c>
      <c r="G15" s="1" t="s">
        <v>142</v>
      </c>
      <c r="H15" s="1" t="s">
        <v>143</v>
      </c>
      <c r="I15" s="13"/>
      <c r="J15" s="100">
        <f>J16</f>
        <v>50000</v>
      </c>
      <c r="K15" s="100">
        <f t="shared" ref="K15:L17" si="2">K16</f>
        <v>50000</v>
      </c>
      <c r="L15" s="100">
        <f t="shared" si="2"/>
        <v>50000</v>
      </c>
    </row>
    <row r="16" spans="1:12">
      <c r="A16" s="108" t="s">
        <v>259</v>
      </c>
      <c r="B16" s="62" t="s">
        <v>41</v>
      </c>
      <c r="C16" s="1" t="s">
        <v>20</v>
      </c>
      <c r="D16" s="1" t="s">
        <v>48</v>
      </c>
      <c r="E16" s="1" t="s">
        <v>16</v>
      </c>
      <c r="F16" s="1" t="s">
        <v>68</v>
      </c>
      <c r="G16" s="1" t="s">
        <v>142</v>
      </c>
      <c r="H16" s="1" t="s">
        <v>177</v>
      </c>
      <c r="I16" s="13"/>
      <c r="J16" s="100">
        <f>J17</f>
        <v>50000</v>
      </c>
      <c r="K16" s="100">
        <f t="shared" si="2"/>
        <v>50000</v>
      </c>
      <c r="L16" s="100">
        <f t="shared" si="2"/>
        <v>50000</v>
      </c>
    </row>
    <row r="17" spans="1:12" ht="25.5">
      <c r="A17" s="75" t="s">
        <v>231</v>
      </c>
      <c r="B17" s="62" t="s">
        <v>41</v>
      </c>
      <c r="C17" s="1" t="s">
        <v>20</v>
      </c>
      <c r="D17" s="1" t="s">
        <v>48</v>
      </c>
      <c r="E17" s="1" t="s">
        <v>16</v>
      </c>
      <c r="F17" s="1" t="s">
        <v>68</v>
      </c>
      <c r="G17" s="1" t="s">
        <v>142</v>
      </c>
      <c r="H17" s="1" t="s">
        <v>177</v>
      </c>
      <c r="I17" s="13" t="s">
        <v>92</v>
      </c>
      <c r="J17" s="100">
        <f>J18</f>
        <v>50000</v>
      </c>
      <c r="K17" s="100">
        <f t="shared" si="2"/>
        <v>50000</v>
      </c>
      <c r="L17" s="100">
        <f t="shared" si="2"/>
        <v>50000</v>
      </c>
    </row>
    <row r="18" spans="1:12" ht="25.5">
      <c r="A18" s="74" t="s">
        <v>96</v>
      </c>
      <c r="B18" s="62" t="s">
        <v>41</v>
      </c>
      <c r="C18" s="1" t="s">
        <v>20</v>
      </c>
      <c r="D18" s="1" t="s">
        <v>48</v>
      </c>
      <c r="E18" s="1" t="s">
        <v>16</v>
      </c>
      <c r="F18" s="1" t="s">
        <v>68</v>
      </c>
      <c r="G18" s="1" t="s">
        <v>142</v>
      </c>
      <c r="H18" s="1" t="s">
        <v>177</v>
      </c>
      <c r="I18" s="13" t="s">
        <v>93</v>
      </c>
      <c r="J18" s="100">
        <v>50000</v>
      </c>
      <c r="K18" s="100">
        <v>50000</v>
      </c>
      <c r="L18" s="100">
        <v>50000</v>
      </c>
    </row>
    <row r="19" spans="1:12" ht="38.25">
      <c r="A19" s="2" t="s">
        <v>386</v>
      </c>
      <c r="B19" s="62" t="s">
        <v>41</v>
      </c>
      <c r="C19" s="10" t="s">
        <v>20</v>
      </c>
      <c r="D19" s="1" t="s">
        <v>48</v>
      </c>
      <c r="E19" s="1" t="s">
        <v>30</v>
      </c>
      <c r="F19" s="1" t="s">
        <v>68</v>
      </c>
      <c r="G19" s="1" t="s">
        <v>142</v>
      </c>
      <c r="H19" s="1" t="s">
        <v>143</v>
      </c>
      <c r="I19" s="13"/>
      <c r="J19" s="98">
        <f>J20</f>
        <v>2138100.08</v>
      </c>
      <c r="K19" s="98">
        <f t="shared" ref="K19:L21" si="3">K20</f>
        <v>1987664.09</v>
      </c>
      <c r="L19" s="98">
        <f t="shared" si="3"/>
        <v>1987664.09</v>
      </c>
    </row>
    <row r="20" spans="1:12" ht="25.5">
      <c r="A20" s="2" t="s">
        <v>254</v>
      </c>
      <c r="B20" s="62" t="s">
        <v>41</v>
      </c>
      <c r="C20" s="10" t="s">
        <v>20</v>
      </c>
      <c r="D20" s="1" t="s">
        <v>48</v>
      </c>
      <c r="E20" s="1" t="s">
        <v>30</v>
      </c>
      <c r="F20" s="1" t="s">
        <v>68</v>
      </c>
      <c r="G20" s="1" t="s">
        <v>142</v>
      </c>
      <c r="H20" s="1" t="s">
        <v>255</v>
      </c>
      <c r="I20" s="13"/>
      <c r="J20" s="78">
        <f>J21</f>
        <v>2138100.08</v>
      </c>
      <c r="K20" s="78">
        <f t="shared" si="3"/>
        <v>1987664.09</v>
      </c>
      <c r="L20" s="78">
        <f t="shared" si="3"/>
        <v>1987664.09</v>
      </c>
    </row>
    <row r="21" spans="1:12" ht="25.5">
      <c r="A21" s="75" t="s">
        <v>231</v>
      </c>
      <c r="B21" s="62" t="s">
        <v>41</v>
      </c>
      <c r="C21" s="10" t="s">
        <v>20</v>
      </c>
      <c r="D21" s="1" t="s">
        <v>48</v>
      </c>
      <c r="E21" s="1" t="s">
        <v>30</v>
      </c>
      <c r="F21" s="1" t="s">
        <v>68</v>
      </c>
      <c r="G21" s="1" t="s">
        <v>142</v>
      </c>
      <c r="H21" s="1" t="s">
        <v>255</v>
      </c>
      <c r="I21" s="13" t="s">
        <v>92</v>
      </c>
      <c r="J21" s="78">
        <f>J22</f>
        <v>2138100.08</v>
      </c>
      <c r="K21" s="78">
        <f t="shared" si="3"/>
        <v>1987664.09</v>
      </c>
      <c r="L21" s="78">
        <f t="shared" si="3"/>
        <v>1987664.09</v>
      </c>
    </row>
    <row r="22" spans="1:12" ht="25.5">
      <c r="A22" s="74" t="s">
        <v>96</v>
      </c>
      <c r="B22" s="62" t="s">
        <v>41</v>
      </c>
      <c r="C22" s="10" t="s">
        <v>20</v>
      </c>
      <c r="D22" s="1" t="s">
        <v>48</v>
      </c>
      <c r="E22" s="1" t="s">
        <v>30</v>
      </c>
      <c r="F22" s="1" t="s">
        <v>68</v>
      </c>
      <c r="G22" s="1" t="s">
        <v>142</v>
      </c>
      <c r="H22" s="1" t="s">
        <v>255</v>
      </c>
      <c r="I22" s="13" t="s">
        <v>93</v>
      </c>
      <c r="J22" s="78">
        <f>1603575.06+534525.02</f>
        <v>2138100.08</v>
      </c>
      <c r="K22" s="78">
        <f>1575664.09+412000</f>
        <v>1987664.09</v>
      </c>
      <c r="L22" s="98">
        <f>1575664.09+412000</f>
        <v>1987664.09</v>
      </c>
    </row>
    <row r="23" spans="1:12" ht="38.25">
      <c r="A23" s="74" t="s">
        <v>387</v>
      </c>
      <c r="B23" s="62" t="s">
        <v>41</v>
      </c>
      <c r="C23" s="10" t="s">
        <v>20</v>
      </c>
      <c r="D23" s="1" t="s">
        <v>48</v>
      </c>
      <c r="E23" s="1" t="s">
        <v>260</v>
      </c>
      <c r="F23" s="1" t="s">
        <v>68</v>
      </c>
      <c r="G23" s="1" t="s">
        <v>142</v>
      </c>
      <c r="H23" s="1" t="s">
        <v>143</v>
      </c>
      <c r="I23" s="13"/>
      <c r="J23" s="78">
        <f>J24</f>
        <v>30000</v>
      </c>
      <c r="K23" s="78">
        <f t="shared" ref="K23:L25" si="4">K24</f>
        <v>30000</v>
      </c>
      <c r="L23" s="78">
        <f t="shared" si="4"/>
        <v>30000</v>
      </c>
    </row>
    <row r="24" spans="1:12" ht="25.5">
      <c r="A24" s="74" t="s">
        <v>304</v>
      </c>
      <c r="B24" s="62" t="s">
        <v>41</v>
      </c>
      <c r="C24" s="10" t="s">
        <v>20</v>
      </c>
      <c r="D24" s="1" t="s">
        <v>48</v>
      </c>
      <c r="E24" s="1" t="s">
        <v>260</v>
      </c>
      <c r="F24" s="1" t="s">
        <v>68</v>
      </c>
      <c r="G24" s="1" t="s">
        <v>142</v>
      </c>
      <c r="H24" s="1" t="s">
        <v>261</v>
      </c>
      <c r="I24" s="13"/>
      <c r="J24" s="78">
        <f>J25</f>
        <v>30000</v>
      </c>
      <c r="K24" s="78">
        <f t="shared" si="4"/>
        <v>30000</v>
      </c>
      <c r="L24" s="78">
        <f t="shared" si="4"/>
        <v>30000</v>
      </c>
    </row>
    <row r="25" spans="1:12" ht="25.5">
      <c r="A25" s="75" t="s">
        <v>231</v>
      </c>
      <c r="B25" s="62" t="s">
        <v>41</v>
      </c>
      <c r="C25" s="10" t="s">
        <v>20</v>
      </c>
      <c r="D25" s="1" t="s">
        <v>48</v>
      </c>
      <c r="E25" s="1" t="s">
        <v>260</v>
      </c>
      <c r="F25" s="1" t="s">
        <v>68</v>
      </c>
      <c r="G25" s="1" t="s">
        <v>142</v>
      </c>
      <c r="H25" s="1" t="s">
        <v>261</v>
      </c>
      <c r="I25" s="13" t="s">
        <v>92</v>
      </c>
      <c r="J25" s="78">
        <f>J26</f>
        <v>30000</v>
      </c>
      <c r="K25" s="78">
        <f t="shared" si="4"/>
        <v>30000</v>
      </c>
      <c r="L25" s="78">
        <f t="shared" si="4"/>
        <v>30000</v>
      </c>
    </row>
    <row r="26" spans="1:12" ht="25.5">
      <c r="A26" s="74" t="s">
        <v>96</v>
      </c>
      <c r="B26" s="62" t="s">
        <v>41</v>
      </c>
      <c r="C26" s="10" t="s">
        <v>20</v>
      </c>
      <c r="D26" s="1" t="s">
        <v>48</v>
      </c>
      <c r="E26" s="1" t="s">
        <v>260</v>
      </c>
      <c r="F26" s="1" t="s">
        <v>68</v>
      </c>
      <c r="G26" s="1" t="s">
        <v>142</v>
      </c>
      <c r="H26" s="1" t="s">
        <v>261</v>
      </c>
      <c r="I26" s="13" t="s">
        <v>93</v>
      </c>
      <c r="J26" s="78">
        <v>30000</v>
      </c>
      <c r="K26" s="78">
        <v>30000</v>
      </c>
      <c r="L26" s="98">
        <v>30000</v>
      </c>
    </row>
    <row r="27" spans="1:12" ht="27.75" customHeight="1">
      <c r="A27" s="74" t="s">
        <v>411</v>
      </c>
      <c r="B27" s="56" t="s">
        <v>41</v>
      </c>
      <c r="C27" s="56" t="s">
        <v>20</v>
      </c>
      <c r="D27" s="1" t="s">
        <v>48</v>
      </c>
      <c r="E27" s="1" t="s">
        <v>409</v>
      </c>
      <c r="F27" s="1" t="s">
        <v>68</v>
      </c>
      <c r="G27" s="1" t="s">
        <v>142</v>
      </c>
      <c r="H27" s="1" t="s">
        <v>143</v>
      </c>
      <c r="I27" s="13"/>
      <c r="J27" s="78">
        <f>J28</f>
        <v>600000</v>
      </c>
      <c r="K27" s="78">
        <f t="shared" ref="K27:L29" si="5">K28</f>
        <v>0</v>
      </c>
      <c r="L27" s="78">
        <f t="shared" si="5"/>
        <v>0</v>
      </c>
    </row>
    <row r="28" spans="1:12" ht="25.5">
      <c r="A28" s="74" t="s">
        <v>412</v>
      </c>
      <c r="B28" s="56" t="s">
        <v>41</v>
      </c>
      <c r="C28" s="56" t="s">
        <v>20</v>
      </c>
      <c r="D28" s="1" t="s">
        <v>48</v>
      </c>
      <c r="E28" s="1" t="s">
        <v>409</v>
      </c>
      <c r="F28" s="1" t="s">
        <v>68</v>
      </c>
      <c r="G28" s="1" t="s">
        <v>142</v>
      </c>
      <c r="H28" s="1" t="s">
        <v>410</v>
      </c>
      <c r="I28" s="13"/>
      <c r="J28" s="78">
        <f>J29</f>
        <v>600000</v>
      </c>
      <c r="K28" s="78">
        <f t="shared" si="5"/>
        <v>0</v>
      </c>
      <c r="L28" s="78">
        <f t="shared" si="5"/>
        <v>0</v>
      </c>
    </row>
    <row r="29" spans="1:12" ht="25.5">
      <c r="A29" s="75" t="s">
        <v>231</v>
      </c>
      <c r="B29" s="56" t="s">
        <v>41</v>
      </c>
      <c r="C29" s="56" t="s">
        <v>20</v>
      </c>
      <c r="D29" s="1" t="s">
        <v>48</v>
      </c>
      <c r="E29" s="1" t="s">
        <v>409</v>
      </c>
      <c r="F29" s="1" t="s">
        <v>68</v>
      </c>
      <c r="G29" s="1" t="s">
        <v>142</v>
      </c>
      <c r="H29" s="1" t="s">
        <v>410</v>
      </c>
      <c r="I29" s="13" t="s">
        <v>92</v>
      </c>
      <c r="J29" s="78">
        <f>J30</f>
        <v>600000</v>
      </c>
      <c r="K29" s="78">
        <f t="shared" si="5"/>
        <v>0</v>
      </c>
      <c r="L29" s="78">
        <f t="shared" si="5"/>
        <v>0</v>
      </c>
    </row>
    <row r="30" spans="1:12" ht="25.5">
      <c r="A30" s="74" t="s">
        <v>96</v>
      </c>
      <c r="B30" s="56" t="s">
        <v>41</v>
      </c>
      <c r="C30" s="56" t="s">
        <v>20</v>
      </c>
      <c r="D30" s="1" t="s">
        <v>48</v>
      </c>
      <c r="E30" s="1" t="s">
        <v>409</v>
      </c>
      <c r="F30" s="1" t="s">
        <v>68</v>
      </c>
      <c r="G30" s="1" t="s">
        <v>142</v>
      </c>
      <c r="H30" s="1" t="s">
        <v>410</v>
      </c>
      <c r="I30" s="13" t="s">
        <v>93</v>
      </c>
      <c r="J30" s="78">
        <v>600000</v>
      </c>
      <c r="K30" s="78"/>
      <c r="L30" s="98"/>
    </row>
    <row r="31" spans="1:12">
      <c r="A31" s="11"/>
      <c r="B31" s="62"/>
      <c r="C31" s="10"/>
      <c r="D31" s="1"/>
      <c r="E31" s="1"/>
      <c r="F31" s="1"/>
      <c r="G31" s="1"/>
      <c r="H31" s="1"/>
      <c r="I31" s="13"/>
      <c r="J31" s="78"/>
      <c r="K31" s="78"/>
      <c r="L31" s="98"/>
    </row>
    <row r="32" spans="1:12" ht="15.75">
      <c r="A32" s="23" t="s">
        <v>24</v>
      </c>
      <c r="B32" s="28" t="s">
        <v>41</v>
      </c>
      <c r="C32" s="28" t="s">
        <v>2</v>
      </c>
      <c r="D32" s="29"/>
      <c r="E32" s="29"/>
      <c r="F32" s="29"/>
      <c r="G32" s="29"/>
      <c r="H32" s="29"/>
      <c r="I32" s="30"/>
      <c r="J32" s="96">
        <f>J33+J49</f>
        <v>20320191</v>
      </c>
      <c r="K32" s="96">
        <f t="shared" ref="K32:L32" si="6">K33+K49</f>
        <v>20092073.68</v>
      </c>
      <c r="L32" s="96">
        <f t="shared" si="6"/>
        <v>20152005.07</v>
      </c>
    </row>
    <row r="33" spans="1:12" ht="19.5" customHeight="1">
      <c r="A33" s="4" t="s">
        <v>190</v>
      </c>
      <c r="B33" s="14" t="s">
        <v>41</v>
      </c>
      <c r="C33" s="15" t="s">
        <v>2</v>
      </c>
      <c r="D33" s="15" t="s">
        <v>13</v>
      </c>
      <c r="E33" s="15"/>
      <c r="F33" s="15"/>
      <c r="G33" s="15"/>
      <c r="H33" s="1"/>
      <c r="I33" s="13"/>
      <c r="J33" s="97">
        <f>J34</f>
        <v>20100191</v>
      </c>
      <c r="K33" s="97">
        <f t="shared" ref="K33:L34" si="7">K34</f>
        <v>19872073.68</v>
      </c>
      <c r="L33" s="97">
        <f t="shared" si="7"/>
        <v>19932005.07</v>
      </c>
    </row>
    <row r="34" spans="1:12" ht="27.75" customHeight="1">
      <c r="A34" s="2" t="s">
        <v>388</v>
      </c>
      <c r="B34" s="62" t="s">
        <v>41</v>
      </c>
      <c r="C34" s="1" t="s">
        <v>2</v>
      </c>
      <c r="D34" s="1" t="s">
        <v>13</v>
      </c>
      <c r="E34" s="1" t="s">
        <v>17</v>
      </c>
      <c r="F34" s="1" t="s">
        <v>68</v>
      </c>
      <c r="G34" s="1" t="s">
        <v>142</v>
      </c>
      <c r="H34" s="1" t="s">
        <v>143</v>
      </c>
      <c r="I34" s="13"/>
      <c r="J34" s="100">
        <f>J35</f>
        <v>20100191</v>
      </c>
      <c r="K34" s="100">
        <f t="shared" si="7"/>
        <v>19872073.68</v>
      </c>
      <c r="L34" s="100">
        <f t="shared" si="7"/>
        <v>19932005.07</v>
      </c>
    </row>
    <row r="35" spans="1:12" ht="25.5">
      <c r="A35" s="2" t="s">
        <v>125</v>
      </c>
      <c r="B35" s="62" t="s">
        <v>41</v>
      </c>
      <c r="C35" s="1" t="s">
        <v>2</v>
      </c>
      <c r="D35" s="1" t="s">
        <v>13</v>
      </c>
      <c r="E35" s="1" t="s">
        <v>17</v>
      </c>
      <c r="F35" s="1" t="s">
        <v>111</v>
      </c>
      <c r="G35" s="1" t="s">
        <v>142</v>
      </c>
      <c r="H35" s="1" t="s">
        <v>143</v>
      </c>
      <c r="I35" s="13"/>
      <c r="J35" s="100">
        <f>J36+J39+J42+J45</f>
        <v>20100191</v>
      </c>
      <c r="K35" s="100">
        <f>K36+K39+K42+K45</f>
        <v>19872073.68</v>
      </c>
      <c r="L35" s="100">
        <f>L36+L39+L42+L45</f>
        <v>19932005.07</v>
      </c>
    </row>
    <row r="36" spans="1:12" ht="25.5">
      <c r="A36" s="2" t="s">
        <v>312</v>
      </c>
      <c r="B36" s="62" t="s">
        <v>41</v>
      </c>
      <c r="C36" s="1" t="s">
        <v>2</v>
      </c>
      <c r="D36" s="1" t="s">
        <v>13</v>
      </c>
      <c r="E36" s="1" t="s">
        <v>17</v>
      </c>
      <c r="F36" s="1" t="s">
        <v>111</v>
      </c>
      <c r="G36" s="1" t="s">
        <v>142</v>
      </c>
      <c r="H36" s="1" t="s">
        <v>205</v>
      </c>
      <c r="I36" s="13"/>
      <c r="J36" s="100">
        <f>J37</f>
        <v>500000</v>
      </c>
      <c r="K36" s="100">
        <f t="shared" ref="K36:L37" si="8">K37</f>
        <v>100000</v>
      </c>
      <c r="L36" s="100">
        <f t="shared" si="8"/>
        <v>0</v>
      </c>
    </row>
    <row r="37" spans="1:12" ht="25.5">
      <c r="A37" s="7" t="s">
        <v>70</v>
      </c>
      <c r="B37" s="62" t="s">
        <v>41</v>
      </c>
      <c r="C37" s="1" t="s">
        <v>2</v>
      </c>
      <c r="D37" s="1" t="s">
        <v>13</v>
      </c>
      <c r="E37" s="1" t="s">
        <v>17</v>
      </c>
      <c r="F37" s="1" t="s">
        <v>111</v>
      </c>
      <c r="G37" s="1" t="s">
        <v>142</v>
      </c>
      <c r="H37" s="1" t="s">
        <v>205</v>
      </c>
      <c r="I37" s="13" t="s">
        <v>69</v>
      </c>
      <c r="J37" s="100">
        <f>J38</f>
        <v>500000</v>
      </c>
      <c r="K37" s="100">
        <f t="shared" si="8"/>
        <v>100000</v>
      </c>
      <c r="L37" s="100">
        <f t="shared" si="8"/>
        <v>0</v>
      </c>
    </row>
    <row r="38" spans="1:12">
      <c r="A38" s="11" t="s">
        <v>73</v>
      </c>
      <c r="B38" s="62" t="s">
        <v>41</v>
      </c>
      <c r="C38" s="1" t="s">
        <v>2</v>
      </c>
      <c r="D38" s="1" t="s">
        <v>13</v>
      </c>
      <c r="E38" s="1" t="s">
        <v>17</v>
      </c>
      <c r="F38" s="1" t="s">
        <v>111</v>
      </c>
      <c r="G38" s="1" t="s">
        <v>142</v>
      </c>
      <c r="H38" s="1" t="s">
        <v>205</v>
      </c>
      <c r="I38" s="13" t="s">
        <v>72</v>
      </c>
      <c r="J38" s="100">
        <v>500000</v>
      </c>
      <c r="K38" s="100">
        <v>100000</v>
      </c>
      <c r="L38" s="100"/>
    </row>
    <row r="39" spans="1:12">
      <c r="A39" s="2" t="s">
        <v>126</v>
      </c>
      <c r="B39" s="62" t="s">
        <v>41</v>
      </c>
      <c r="C39" s="1" t="s">
        <v>2</v>
      </c>
      <c r="D39" s="1" t="s">
        <v>13</v>
      </c>
      <c r="E39" s="1" t="s">
        <v>17</v>
      </c>
      <c r="F39" s="1" t="s">
        <v>111</v>
      </c>
      <c r="G39" s="1" t="s">
        <v>142</v>
      </c>
      <c r="H39" s="1" t="s">
        <v>144</v>
      </c>
      <c r="I39" s="13"/>
      <c r="J39" s="100">
        <f>J40</f>
        <v>65000</v>
      </c>
      <c r="K39" s="100">
        <f t="shared" ref="K39:L40" si="9">K40</f>
        <v>30000</v>
      </c>
      <c r="L39" s="100">
        <f t="shared" si="9"/>
        <v>30000</v>
      </c>
    </row>
    <row r="40" spans="1:12" ht="25.5">
      <c r="A40" s="7" t="s">
        <v>70</v>
      </c>
      <c r="B40" s="62" t="s">
        <v>41</v>
      </c>
      <c r="C40" s="1" t="s">
        <v>2</v>
      </c>
      <c r="D40" s="1" t="s">
        <v>13</v>
      </c>
      <c r="E40" s="1" t="s">
        <v>17</v>
      </c>
      <c r="F40" s="1" t="s">
        <v>111</v>
      </c>
      <c r="G40" s="1" t="s">
        <v>142</v>
      </c>
      <c r="H40" s="1" t="s">
        <v>144</v>
      </c>
      <c r="I40" s="13" t="s">
        <v>69</v>
      </c>
      <c r="J40" s="100">
        <f>J41</f>
        <v>65000</v>
      </c>
      <c r="K40" s="100">
        <f t="shared" si="9"/>
        <v>30000</v>
      </c>
      <c r="L40" s="100">
        <f t="shared" si="9"/>
        <v>30000</v>
      </c>
    </row>
    <row r="41" spans="1:12">
      <c r="A41" s="11" t="s">
        <v>73</v>
      </c>
      <c r="B41" s="62" t="s">
        <v>41</v>
      </c>
      <c r="C41" s="1" t="s">
        <v>2</v>
      </c>
      <c r="D41" s="1" t="s">
        <v>13</v>
      </c>
      <c r="E41" s="1" t="s">
        <v>17</v>
      </c>
      <c r="F41" s="1" t="s">
        <v>111</v>
      </c>
      <c r="G41" s="1" t="s">
        <v>142</v>
      </c>
      <c r="H41" s="1" t="s">
        <v>144</v>
      </c>
      <c r="I41" s="13" t="s">
        <v>72</v>
      </c>
      <c r="J41" s="100">
        <v>65000</v>
      </c>
      <c r="K41" s="100">
        <v>30000</v>
      </c>
      <c r="L41" s="100">
        <v>30000</v>
      </c>
    </row>
    <row r="42" spans="1:12">
      <c r="A42" s="2" t="s">
        <v>127</v>
      </c>
      <c r="B42" s="62" t="s">
        <v>41</v>
      </c>
      <c r="C42" s="1" t="s">
        <v>2</v>
      </c>
      <c r="D42" s="1" t="s">
        <v>13</v>
      </c>
      <c r="E42" s="1" t="s">
        <v>17</v>
      </c>
      <c r="F42" s="1" t="s">
        <v>111</v>
      </c>
      <c r="G42" s="1" t="s">
        <v>142</v>
      </c>
      <c r="H42" s="1" t="s">
        <v>145</v>
      </c>
      <c r="I42" s="13"/>
      <c r="J42" s="100">
        <f>J43</f>
        <v>19380191</v>
      </c>
      <c r="K42" s="100">
        <f t="shared" ref="K42:L43" si="10">K43</f>
        <v>19582073.68</v>
      </c>
      <c r="L42" s="100">
        <f t="shared" si="10"/>
        <v>19732005.07</v>
      </c>
    </row>
    <row r="43" spans="1:12" ht="25.5">
      <c r="A43" s="7" t="s">
        <v>70</v>
      </c>
      <c r="B43" s="62" t="s">
        <v>41</v>
      </c>
      <c r="C43" s="1" t="s">
        <v>2</v>
      </c>
      <c r="D43" s="1" t="s">
        <v>13</v>
      </c>
      <c r="E43" s="1" t="s">
        <v>17</v>
      </c>
      <c r="F43" s="1" t="s">
        <v>111</v>
      </c>
      <c r="G43" s="1" t="s">
        <v>142</v>
      </c>
      <c r="H43" s="1" t="s">
        <v>145</v>
      </c>
      <c r="I43" s="13" t="s">
        <v>69</v>
      </c>
      <c r="J43" s="100">
        <f>J44</f>
        <v>19380191</v>
      </c>
      <c r="K43" s="100">
        <f t="shared" si="10"/>
        <v>19582073.68</v>
      </c>
      <c r="L43" s="100">
        <f t="shared" si="10"/>
        <v>19732005.07</v>
      </c>
    </row>
    <row r="44" spans="1:12">
      <c r="A44" s="11" t="s">
        <v>73</v>
      </c>
      <c r="B44" s="62" t="s">
        <v>41</v>
      </c>
      <c r="C44" s="1" t="s">
        <v>2</v>
      </c>
      <c r="D44" s="1" t="s">
        <v>13</v>
      </c>
      <c r="E44" s="1" t="s">
        <v>17</v>
      </c>
      <c r="F44" s="1" t="s">
        <v>111</v>
      </c>
      <c r="G44" s="1" t="s">
        <v>142</v>
      </c>
      <c r="H44" s="1" t="s">
        <v>145</v>
      </c>
      <c r="I44" s="13" t="s">
        <v>72</v>
      </c>
      <c r="J44" s="100">
        <f>19180191+200000</f>
        <v>19380191</v>
      </c>
      <c r="K44" s="100">
        <f>19482073.68+100000</f>
        <v>19582073.68</v>
      </c>
      <c r="L44" s="100">
        <f>19632005.07+100000</f>
        <v>19732005.07</v>
      </c>
    </row>
    <row r="45" spans="1:12" ht="63.75">
      <c r="A45" s="11" t="s">
        <v>257</v>
      </c>
      <c r="B45" s="62" t="s">
        <v>41</v>
      </c>
      <c r="C45" s="1" t="s">
        <v>2</v>
      </c>
      <c r="D45" s="1" t="s">
        <v>13</v>
      </c>
      <c r="E45" s="1" t="s">
        <v>17</v>
      </c>
      <c r="F45" s="1" t="s">
        <v>111</v>
      </c>
      <c r="G45" s="1" t="s">
        <v>142</v>
      </c>
      <c r="H45" s="1" t="s">
        <v>384</v>
      </c>
      <c r="I45" s="13"/>
      <c r="J45" s="100">
        <f>J46</f>
        <v>155000</v>
      </c>
      <c r="K45" s="100">
        <f t="shared" ref="K45:L46" si="11">K46</f>
        <v>160000</v>
      </c>
      <c r="L45" s="100">
        <f t="shared" si="11"/>
        <v>170000</v>
      </c>
    </row>
    <row r="46" spans="1:12" ht="25.5">
      <c r="A46" s="7" t="s">
        <v>70</v>
      </c>
      <c r="B46" s="62" t="s">
        <v>41</v>
      </c>
      <c r="C46" s="1" t="s">
        <v>2</v>
      </c>
      <c r="D46" s="1" t="s">
        <v>13</v>
      </c>
      <c r="E46" s="1" t="s">
        <v>17</v>
      </c>
      <c r="F46" s="1" t="s">
        <v>111</v>
      </c>
      <c r="G46" s="1" t="s">
        <v>142</v>
      </c>
      <c r="H46" s="1" t="s">
        <v>384</v>
      </c>
      <c r="I46" s="13" t="s">
        <v>69</v>
      </c>
      <c r="J46" s="100">
        <f>J47</f>
        <v>155000</v>
      </c>
      <c r="K46" s="100">
        <f t="shared" si="11"/>
        <v>160000</v>
      </c>
      <c r="L46" s="100">
        <f t="shared" si="11"/>
        <v>170000</v>
      </c>
    </row>
    <row r="47" spans="1:12">
      <c r="A47" s="11" t="s">
        <v>73</v>
      </c>
      <c r="B47" s="62" t="s">
        <v>41</v>
      </c>
      <c r="C47" s="1" t="s">
        <v>2</v>
      </c>
      <c r="D47" s="1" t="s">
        <v>13</v>
      </c>
      <c r="E47" s="1" t="s">
        <v>17</v>
      </c>
      <c r="F47" s="1" t="s">
        <v>111</v>
      </c>
      <c r="G47" s="1" t="s">
        <v>142</v>
      </c>
      <c r="H47" s="1" t="s">
        <v>384</v>
      </c>
      <c r="I47" s="13" t="s">
        <v>72</v>
      </c>
      <c r="J47" s="100">
        <v>155000</v>
      </c>
      <c r="K47" s="100">
        <v>160000</v>
      </c>
      <c r="L47" s="100">
        <v>170000</v>
      </c>
    </row>
    <row r="48" spans="1:12">
      <c r="A48" s="11"/>
      <c r="B48" s="62"/>
      <c r="C48" s="1"/>
      <c r="D48" s="1"/>
      <c r="E48" s="1"/>
      <c r="F48" s="1"/>
      <c r="G48" s="1"/>
      <c r="H48" s="1"/>
      <c r="I48" s="13"/>
      <c r="J48" s="100"/>
      <c r="K48" s="100"/>
      <c r="L48" s="100"/>
    </row>
    <row r="49" spans="1:12" ht="15.75" customHeight="1">
      <c r="A49" s="4" t="s">
        <v>186</v>
      </c>
      <c r="B49" s="14" t="s">
        <v>41</v>
      </c>
      <c r="C49" s="14" t="s">
        <v>2</v>
      </c>
      <c r="D49" s="14" t="s">
        <v>2</v>
      </c>
      <c r="E49" s="14"/>
      <c r="F49" s="14"/>
      <c r="G49" s="14"/>
      <c r="H49" s="14"/>
      <c r="I49" s="13"/>
      <c r="J49" s="97">
        <f>J50</f>
        <v>220000</v>
      </c>
      <c r="K49" s="97">
        <f t="shared" ref="K49:L52" si="12">K50</f>
        <v>220000</v>
      </c>
      <c r="L49" s="97">
        <f t="shared" si="12"/>
        <v>220000</v>
      </c>
    </row>
    <row r="50" spans="1:12" ht="25.5">
      <c r="A50" s="75" t="s">
        <v>389</v>
      </c>
      <c r="B50" s="1" t="s">
        <v>41</v>
      </c>
      <c r="C50" s="1" t="s">
        <v>2</v>
      </c>
      <c r="D50" s="1" t="s">
        <v>2</v>
      </c>
      <c r="E50" s="1" t="s">
        <v>83</v>
      </c>
      <c r="F50" s="1" t="s">
        <v>68</v>
      </c>
      <c r="G50" s="1" t="s">
        <v>142</v>
      </c>
      <c r="H50" s="1" t="s">
        <v>143</v>
      </c>
      <c r="I50" s="13"/>
      <c r="J50" s="78">
        <f>J51</f>
        <v>220000</v>
      </c>
      <c r="K50" s="78">
        <f t="shared" si="12"/>
        <v>220000</v>
      </c>
      <c r="L50" s="78">
        <f t="shared" si="12"/>
        <v>220000</v>
      </c>
    </row>
    <row r="51" spans="1:12">
      <c r="A51" s="2" t="s">
        <v>116</v>
      </c>
      <c r="B51" s="1" t="s">
        <v>41</v>
      </c>
      <c r="C51" s="1" t="s">
        <v>2</v>
      </c>
      <c r="D51" s="1" t="s">
        <v>2</v>
      </c>
      <c r="E51" s="1" t="s">
        <v>83</v>
      </c>
      <c r="F51" s="1" t="s">
        <v>68</v>
      </c>
      <c r="G51" s="1" t="s">
        <v>142</v>
      </c>
      <c r="H51" s="1" t="s">
        <v>146</v>
      </c>
      <c r="I51" s="13"/>
      <c r="J51" s="78">
        <f>J52</f>
        <v>220000</v>
      </c>
      <c r="K51" s="78">
        <f t="shared" si="12"/>
        <v>220000</v>
      </c>
      <c r="L51" s="78">
        <f t="shared" si="12"/>
        <v>220000</v>
      </c>
    </row>
    <row r="52" spans="1:12" ht="25.5">
      <c r="A52" s="75" t="s">
        <v>231</v>
      </c>
      <c r="B52" s="1" t="s">
        <v>41</v>
      </c>
      <c r="C52" s="1" t="s">
        <v>2</v>
      </c>
      <c r="D52" s="1" t="s">
        <v>2</v>
      </c>
      <c r="E52" s="1" t="s">
        <v>83</v>
      </c>
      <c r="F52" s="1" t="s">
        <v>68</v>
      </c>
      <c r="G52" s="1" t="s">
        <v>142</v>
      </c>
      <c r="H52" s="1" t="s">
        <v>146</v>
      </c>
      <c r="I52" s="13" t="s">
        <v>92</v>
      </c>
      <c r="J52" s="78">
        <f>J53</f>
        <v>220000</v>
      </c>
      <c r="K52" s="78">
        <f t="shared" si="12"/>
        <v>220000</v>
      </c>
      <c r="L52" s="78">
        <f t="shared" si="12"/>
        <v>220000</v>
      </c>
    </row>
    <row r="53" spans="1:12" ht="25.5">
      <c r="A53" s="74" t="s">
        <v>96</v>
      </c>
      <c r="B53" s="1" t="s">
        <v>41</v>
      </c>
      <c r="C53" s="1" t="s">
        <v>2</v>
      </c>
      <c r="D53" s="1" t="s">
        <v>2</v>
      </c>
      <c r="E53" s="1" t="s">
        <v>83</v>
      </c>
      <c r="F53" s="1" t="s">
        <v>68</v>
      </c>
      <c r="G53" s="1" t="s">
        <v>142</v>
      </c>
      <c r="H53" s="1" t="s">
        <v>146</v>
      </c>
      <c r="I53" s="13" t="s">
        <v>93</v>
      </c>
      <c r="J53" s="78">
        <v>220000</v>
      </c>
      <c r="K53" s="78">
        <v>220000</v>
      </c>
      <c r="L53" s="78">
        <v>220000</v>
      </c>
    </row>
    <row r="54" spans="1:12">
      <c r="A54" s="74"/>
      <c r="B54" s="1"/>
      <c r="C54" s="1"/>
      <c r="D54" s="1"/>
      <c r="E54" s="1"/>
      <c r="F54" s="1"/>
      <c r="G54" s="1"/>
      <c r="H54" s="1"/>
      <c r="I54" s="13"/>
      <c r="J54" s="78"/>
      <c r="K54" s="78"/>
      <c r="L54" s="78"/>
    </row>
    <row r="55" spans="1:12" ht="15.75">
      <c r="A55" s="23" t="s">
        <v>52</v>
      </c>
      <c r="B55" s="24" t="s">
        <v>41</v>
      </c>
      <c r="C55" s="28" t="s">
        <v>27</v>
      </c>
      <c r="D55" s="28"/>
      <c r="E55" s="28"/>
      <c r="F55" s="28"/>
      <c r="G55" s="28"/>
      <c r="H55" s="28"/>
      <c r="I55" s="31"/>
      <c r="J55" s="96">
        <f>J56+J110</f>
        <v>131010015.71000001</v>
      </c>
      <c r="K55" s="96">
        <f>K56+K110</f>
        <v>125945181.42999999</v>
      </c>
      <c r="L55" s="96">
        <f>L56+L110</f>
        <v>125747768.56</v>
      </c>
    </row>
    <row r="56" spans="1:12">
      <c r="A56" s="4" t="s">
        <v>28</v>
      </c>
      <c r="B56" s="14" t="s">
        <v>41</v>
      </c>
      <c r="C56" s="15" t="s">
        <v>27</v>
      </c>
      <c r="D56" s="15" t="s">
        <v>20</v>
      </c>
      <c r="E56" s="15"/>
      <c r="F56" s="15"/>
      <c r="G56" s="15"/>
      <c r="H56" s="15"/>
      <c r="I56" s="25"/>
      <c r="J56" s="97">
        <f>J57</f>
        <v>117183700.71000001</v>
      </c>
      <c r="K56" s="97">
        <f t="shared" ref="K56:L56" si="13">K57</f>
        <v>112188866.42999999</v>
      </c>
      <c r="L56" s="97">
        <f t="shared" si="13"/>
        <v>111991453.56</v>
      </c>
    </row>
    <row r="57" spans="1:12" ht="27" customHeight="1">
      <c r="A57" s="2" t="s">
        <v>388</v>
      </c>
      <c r="B57" s="10" t="s">
        <v>41</v>
      </c>
      <c r="C57" s="10" t="s">
        <v>27</v>
      </c>
      <c r="D57" s="10" t="s">
        <v>20</v>
      </c>
      <c r="E57" s="62" t="s">
        <v>17</v>
      </c>
      <c r="F57" s="10" t="s">
        <v>68</v>
      </c>
      <c r="G57" s="10" t="s">
        <v>142</v>
      </c>
      <c r="H57" s="10" t="s">
        <v>143</v>
      </c>
      <c r="I57" s="17"/>
      <c r="J57" s="98">
        <f>J58+J77+J99</f>
        <v>117183700.71000001</v>
      </c>
      <c r="K57" s="98">
        <f>K58+K77+K99</f>
        <v>112188866.42999999</v>
      </c>
      <c r="L57" s="98">
        <f>L58+L77+L99</f>
        <v>111991453.56</v>
      </c>
    </row>
    <row r="58" spans="1:12" ht="38.25">
      <c r="A58" s="2" t="s">
        <v>130</v>
      </c>
      <c r="B58" s="10" t="s">
        <v>41</v>
      </c>
      <c r="C58" s="10" t="s">
        <v>27</v>
      </c>
      <c r="D58" s="10" t="s">
        <v>20</v>
      </c>
      <c r="E58" s="62" t="s">
        <v>17</v>
      </c>
      <c r="F58" s="10" t="s">
        <v>121</v>
      </c>
      <c r="G58" s="10" t="s">
        <v>142</v>
      </c>
      <c r="H58" s="10" t="s">
        <v>143</v>
      </c>
      <c r="I58" s="17"/>
      <c r="J58" s="98">
        <f>J59+J62+J65+J68+J71+J74</f>
        <v>76313477</v>
      </c>
      <c r="K58" s="98">
        <f t="shared" ref="K58:L58" si="14">K59+K62+K65+K68+K71+K74</f>
        <v>71427991.379999995</v>
      </c>
      <c r="L58" s="98">
        <f t="shared" si="14"/>
        <v>71222926.019999996</v>
      </c>
    </row>
    <row r="59" spans="1:12" ht="25.5">
      <c r="A59" s="2" t="s">
        <v>312</v>
      </c>
      <c r="B59" s="10" t="s">
        <v>41</v>
      </c>
      <c r="C59" s="10" t="s">
        <v>27</v>
      </c>
      <c r="D59" s="10" t="s">
        <v>20</v>
      </c>
      <c r="E59" s="62" t="s">
        <v>17</v>
      </c>
      <c r="F59" s="10" t="s">
        <v>121</v>
      </c>
      <c r="G59" s="10" t="s">
        <v>142</v>
      </c>
      <c r="H59" s="56" t="s">
        <v>205</v>
      </c>
      <c r="I59" s="17"/>
      <c r="J59" s="98">
        <f>J60</f>
        <v>3000000</v>
      </c>
      <c r="K59" s="98">
        <f t="shared" ref="K59:L60" si="15">K60</f>
        <v>500000</v>
      </c>
      <c r="L59" s="98">
        <f t="shared" si="15"/>
        <v>0</v>
      </c>
    </row>
    <row r="60" spans="1:12" ht="25.5">
      <c r="A60" s="7" t="s">
        <v>70</v>
      </c>
      <c r="B60" s="10" t="s">
        <v>41</v>
      </c>
      <c r="C60" s="10" t="s">
        <v>27</v>
      </c>
      <c r="D60" s="10" t="s">
        <v>20</v>
      </c>
      <c r="E60" s="62" t="s">
        <v>17</v>
      </c>
      <c r="F60" s="10" t="s">
        <v>121</v>
      </c>
      <c r="G60" s="10" t="s">
        <v>142</v>
      </c>
      <c r="H60" s="56" t="s">
        <v>205</v>
      </c>
      <c r="I60" s="110" t="s">
        <v>69</v>
      </c>
      <c r="J60" s="98">
        <f>J61</f>
        <v>3000000</v>
      </c>
      <c r="K60" s="98">
        <f t="shared" si="15"/>
        <v>500000</v>
      </c>
      <c r="L60" s="98">
        <f t="shared" si="15"/>
        <v>0</v>
      </c>
    </row>
    <row r="61" spans="1:12">
      <c r="A61" s="11" t="s">
        <v>73</v>
      </c>
      <c r="B61" s="10" t="s">
        <v>41</v>
      </c>
      <c r="C61" s="10" t="s">
        <v>27</v>
      </c>
      <c r="D61" s="10" t="s">
        <v>20</v>
      </c>
      <c r="E61" s="62" t="s">
        <v>17</v>
      </c>
      <c r="F61" s="10" t="s">
        <v>121</v>
      </c>
      <c r="G61" s="10" t="s">
        <v>142</v>
      </c>
      <c r="H61" s="56" t="s">
        <v>205</v>
      </c>
      <c r="I61" s="110" t="s">
        <v>72</v>
      </c>
      <c r="J61" s="98">
        <v>3000000</v>
      </c>
      <c r="K61" s="98">
        <v>500000</v>
      </c>
      <c r="L61" s="98"/>
    </row>
    <row r="62" spans="1:12">
      <c r="A62" s="2" t="s">
        <v>313</v>
      </c>
      <c r="B62" s="10" t="s">
        <v>41</v>
      </c>
      <c r="C62" s="10" t="s">
        <v>27</v>
      </c>
      <c r="D62" s="10" t="s">
        <v>20</v>
      </c>
      <c r="E62" s="62" t="s">
        <v>17</v>
      </c>
      <c r="F62" s="10" t="s">
        <v>121</v>
      </c>
      <c r="G62" s="10" t="s">
        <v>142</v>
      </c>
      <c r="H62" s="10" t="s">
        <v>147</v>
      </c>
      <c r="I62" s="17"/>
      <c r="J62" s="98">
        <f>J63</f>
        <v>630000</v>
      </c>
      <c r="K62" s="98">
        <f t="shared" ref="K62:L63" si="16">K63</f>
        <v>630000</v>
      </c>
      <c r="L62" s="98">
        <f t="shared" si="16"/>
        <v>630000</v>
      </c>
    </row>
    <row r="63" spans="1:12" ht="25.5">
      <c r="A63" s="7" t="s">
        <v>70</v>
      </c>
      <c r="B63" s="10" t="s">
        <v>41</v>
      </c>
      <c r="C63" s="10" t="s">
        <v>27</v>
      </c>
      <c r="D63" s="10" t="s">
        <v>20</v>
      </c>
      <c r="E63" s="62" t="s">
        <v>17</v>
      </c>
      <c r="F63" s="10" t="s">
        <v>121</v>
      </c>
      <c r="G63" s="10" t="s">
        <v>142</v>
      </c>
      <c r="H63" s="10" t="s">
        <v>147</v>
      </c>
      <c r="I63" s="17" t="s">
        <v>69</v>
      </c>
      <c r="J63" s="98">
        <f>J64</f>
        <v>630000</v>
      </c>
      <c r="K63" s="98">
        <f t="shared" si="16"/>
        <v>630000</v>
      </c>
      <c r="L63" s="98">
        <f t="shared" si="16"/>
        <v>630000</v>
      </c>
    </row>
    <row r="64" spans="1:12">
      <c r="A64" s="11" t="s">
        <v>73</v>
      </c>
      <c r="B64" s="10" t="s">
        <v>41</v>
      </c>
      <c r="C64" s="10" t="s">
        <v>27</v>
      </c>
      <c r="D64" s="10" t="s">
        <v>20</v>
      </c>
      <c r="E64" s="62" t="s">
        <v>17</v>
      </c>
      <c r="F64" s="10" t="s">
        <v>121</v>
      </c>
      <c r="G64" s="10" t="s">
        <v>142</v>
      </c>
      <c r="H64" s="10" t="s">
        <v>147</v>
      </c>
      <c r="I64" s="17" t="s">
        <v>72</v>
      </c>
      <c r="J64" s="98">
        <v>630000</v>
      </c>
      <c r="K64" s="98">
        <v>630000</v>
      </c>
      <c r="L64" s="98">
        <v>630000</v>
      </c>
    </row>
    <row r="65" spans="1:12">
      <c r="A65" s="2" t="s">
        <v>314</v>
      </c>
      <c r="B65" s="10" t="s">
        <v>41</v>
      </c>
      <c r="C65" s="10" t="s">
        <v>27</v>
      </c>
      <c r="D65" s="10" t="s">
        <v>20</v>
      </c>
      <c r="E65" s="62" t="s">
        <v>17</v>
      </c>
      <c r="F65" s="10" t="s">
        <v>121</v>
      </c>
      <c r="G65" s="10" t="s">
        <v>142</v>
      </c>
      <c r="H65" s="10" t="s">
        <v>148</v>
      </c>
      <c r="I65" s="17"/>
      <c r="J65" s="98">
        <f>J66</f>
        <v>68150508</v>
      </c>
      <c r="K65" s="98">
        <f t="shared" ref="K65:L66" si="17">K66</f>
        <v>69435703.379999995</v>
      </c>
      <c r="L65" s="98">
        <f t="shared" si="17"/>
        <v>69800147.019999996</v>
      </c>
    </row>
    <row r="66" spans="1:12" ht="25.5">
      <c r="A66" s="7" t="s">
        <v>70</v>
      </c>
      <c r="B66" s="10" t="s">
        <v>41</v>
      </c>
      <c r="C66" s="10" t="s">
        <v>27</v>
      </c>
      <c r="D66" s="10" t="s">
        <v>20</v>
      </c>
      <c r="E66" s="62" t="s">
        <v>17</v>
      </c>
      <c r="F66" s="10" t="s">
        <v>121</v>
      </c>
      <c r="G66" s="10" t="s">
        <v>142</v>
      </c>
      <c r="H66" s="10" t="s">
        <v>148</v>
      </c>
      <c r="I66" s="17" t="s">
        <v>69</v>
      </c>
      <c r="J66" s="98">
        <f>J67</f>
        <v>68150508</v>
      </c>
      <c r="K66" s="98">
        <f t="shared" si="17"/>
        <v>69435703.379999995</v>
      </c>
      <c r="L66" s="98">
        <f t="shared" si="17"/>
        <v>69800147.019999996</v>
      </c>
    </row>
    <row r="67" spans="1:12">
      <c r="A67" s="11" t="s">
        <v>73</v>
      </c>
      <c r="B67" s="10" t="s">
        <v>41</v>
      </c>
      <c r="C67" s="10" t="s">
        <v>27</v>
      </c>
      <c r="D67" s="10" t="s">
        <v>20</v>
      </c>
      <c r="E67" s="62" t="s">
        <v>17</v>
      </c>
      <c r="F67" s="10" t="s">
        <v>121</v>
      </c>
      <c r="G67" s="10" t="s">
        <v>142</v>
      </c>
      <c r="H67" s="10" t="s">
        <v>148</v>
      </c>
      <c r="I67" s="17" t="s">
        <v>72</v>
      </c>
      <c r="J67" s="98">
        <f>67650508+500000</f>
        <v>68150508</v>
      </c>
      <c r="K67" s="98">
        <f>69235703.38+200000</f>
        <v>69435703.379999995</v>
      </c>
      <c r="L67" s="98">
        <f>69600147.02+200000</f>
        <v>69800147.019999996</v>
      </c>
    </row>
    <row r="68" spans="1:12">
      <c r="A68" s="11" t="s">
        <v>315</v>
      </c>
      <c r="B68" s="10" t="s">
        <v>41</v>
      </c>
      <c r="C68" s="10" t="s">
        <v>27</v>
      </c>
      <c r="D68" s="10" t="s">
        <v>20</v>
      </c>
      <c r="E68" s="62" t="s">
        <v>17</v>
      </c>
      <c r="F68" s="10" t="s">
        <v>121</v>
      </c>
      <c r="G68" s="10" t="s">
        <v>142</v>
      </c>
      <c r="H68" s="10" t="s">
        <v>149</v>
      </c>
      <c r="I68" s="17"/>
      <c r="J68" s="98">
        <f>J69</f>
        <v>300000</v>
      </c>
      <c r="K68" s="98">
        <f t="shared" ref="K68:L69" si="18">K69</f>
        <v>100000</v>
      </c>
      <c r="L68" s="98">
        <f t="shared" si="18"/>
        <v>0</v>
      </c>
    </row>
    <row r="69" spans="1:12" ht="25.5">
      <c r="A69" s="75" t="s">
        <v>231</v>
      </c>
      <c r="B69" s="10" t="s">
        <v>41</v>
      </c>
      <c r="C69" s="10" t="s">
        <v>27</v>
      </c>
      <c r="D69" s="10" t="s">
        <v>20</v>
      </c>
      <c r="E69" s="62" t="s">
        <v>17</v>
      </c>
      <c r="F69" s="10" t="s">
        <v>121</v>
      </c>
      <c r="G69" s="10" t="s">
        <v>142</v>
      </c>
      <c r="H69" s="10" t="s">
        <v>149</v>
      </c>
      <c r="I69" s="17" t="s">
        <v>92</v>
      </c>
      <c r="J69" s="98">
        <f>J70</f>
        <v>300000</v>
      </c>
      <c r="K69" s="98">
        <f t="shared" si="18"/>
        <v>100000</v>
      </c>
      <c r="L69" s="98">
        <f t="shared" si="18"/>
        <v>0</v>
      </c>
    </row>
    <row r="70" spans="1:12" ht="25.5">
      <c r="A70" s="74" t="s">
        <v>96</v>
      </c>
      <c r="B70" s="10" t="s">
        <v>41</v>
      </c>
      <c r="C70" s="10" t="s">
        <v>27</v>
      </c>
      <c r="D70" s="10" t="s">
        <v>20</v>
      </c>
      <c r="E70" s="62" t="s">
        <v>17</v>
      </c>
      <c r="F70" s="10" t="s">
        <v>121</v>
      </c>
      <c r="G70" s="10" t="s">
        <v>142</v>
      </c>
      <c r="H70" s="10" t="s">
        <v>149</v>
      </c>
      <c r="I70" s="17" t="s">
        <v>93</v>
      </c>
      <c r="J70" s="98">
        <v>300000</v>
      </c>
      <c r="K70" s="98">
        <v>100000</v>
      </c>
      <c r="L70" s="98"/>
    </row>
    <row r="71" spans="1:12" ht="38.25">
      <c r="A71" s="2" t="s">
        <v>316</v>
      </c>
      <c r="B71" s="10" t="s">
        <v>41</v>
      </c>
      <c r="C71" s="10" t="s">
        <v>27</v>
      </c>
      <c r="D71" s="10" t="s">
        <v>20</v>
      </c>
      <c r="E71" s="62" t="s">
        <v>17</v>
      </c>
      <c r="F71" s="10" t="s">
        <v>121</v>
      </c>
      <c r="G71" s="10" t="s">
        <v>142</v>
      </c>
      <c r="H71" s="10" t="s">
        <v>150</v>
      </c>
      <c r="I71" s="17"/>
      <c r="J71" s="98">
        <f>J72</f>
        <v>732969</v>
      </c>
      <c r="K71" s="98">
        <f t="shared" ref="K71:L72" si="19">K72</f>
        <v>762288</v>
      </c>
      <c r="L71" s="98">
        <f t="shared" si="19"/>
        <v>792779</v>
      </c>
    </row>
    <row r="72" spans="1:12" ht="25.5">
      <c r="A72" s="7" t="s">
        <v>70</v>
      </c>
      <c r="B72" s="10" t="s">
        <v>41</v>
      </c>
      <c r="C72" s="10" t="s">
        <v>27</v>
      </c>
      <c r="D72" s="10" t="s">
        <v>20</v>
      </c>
      <c r="E72" s="62" t="s">
        <v>17</v>
      </c>
      <c r="F72" s="10" t="s">
        <v>121</v>
      </c>
      <c r="G72" s="10" t="s">
        <v>142</v>
      </c>
      <c r="H72" s="10" t="s">
        <v>150</v>
      </c>
      <c r="I72" s="17" t="s">
        <v>69</v>
      </c>
      <c r="J72" s="98">
        <f>J73</f>
        <v>732969</v>
      </c>
      <c r="K72" s="98">
        <f t="shared" si="19"/>
        <v>762288</v>
      </c>
      <c r="L72" s="98">
        <f t="shared" si="19"/>
        <v>792779</v>
      </c>
    </row>
    <row r="73" spans="1:12">
      <c r="A73" s="11" t="s">
        <v>73</v>
      </c>
      <c r="B73" s="10" t="s">
        <v>41</v>
      </c>
      <c r="C73" s="10" t="s">
        <v>27</v>
      </c>
      <c r="D73" s="10" t="s">
        <v>20</v>
      </c>
      <c r="E73" s="62" t="s">
        <v>17</v>
      </c>
      <c r="F73" s="10" t="s">
        <v>121</v>
      </c>
      <c r="G73" s="10" t="s">
        <v>142</v>
      </c>
      <c r="H73" s="10" t="s">
        <v>150</v>
      </c>
      <c r="I73" s="17" t="s">
        <v>72</v>
      </c>
      <c r="J73" s="98">
        <v>732969</v>
      </c>
      <c r="K73" s="98">
        <v>762288</v>
      </c>
      <c r="L73" s="98">
        <v>792779</v>
      </c>
    </row>
    <row r="74" spans="1:12" ht="25.5">
      <c r="A74" s="11" t="s">
        <v>256</v>
      </c>
      <c r="B74" s="10" t="s">
        <v>41</v>
      </c>
      <c r="C74" s="10" t="s">
        <v>27</v>
      </c>
      <c r="D74" s="10" t="s">
        <v>20</v>
      </c>
      <c r="E74" s="62" t="s">
        <v>17</v>
      </c>
      <c r="F74" s="10" t="s">
        <v>121</v>
      </c>
      <c r="G74" s="10" t="s">
        <v>142</v>
      </c>
      <c r="H74" s="56" t="s">
        <v>380</v>
      </c>
      <c r="I74" s="17"/>
      <c r="J74" s="98">
        <f>J75</f>
        <v>3500000</v>
      </c>
      <c r="K74" s="98">
        <f t="shared" ref="K74:L75" si="20">K75</f>
        <v>0</v>
      </c>
      <c r="L74" s="98">
        <f t="shared" si="20"/>
        <v>0</v>
      </c>
    </row>
    <row r="75" spans="1:12" ht="25.5">
      <c r="A75" s="7" t="s">
        <v>70</v>
      </c>
      <c r="B75" s="10" t="s">
        <v>41</v>
      </c>
      <c r="C75" s="10" t="s">
        <v>27</v>
      </c>
      <c r="D75" s="10" t="s">
        <v>20</v>
      </c>
      <c r="E75" s="62" t="s">
        <v>17</v>
      </c>
      <c r="F75" s="10" t="s">
        <v>121</v>
      </c>
      <c r="G75" s="10" t="s">
        <v>142</v>
      </c>
      <c r="H75" s="56" t="s">
        <v>380</v>
      </c>
      <c r="I75" s="110" t="s">
        <v>69</v>
      </c>
      <c r="J75" s="98">
        <f>J76</f>
        <v>3500000</v>
      </c>
      <c r="K75" s="98">
        <f t="shared" si="20"/>
        <v>0</v>
      </c>
      <c r="L75" s="98">
        <f t="shared" si="20"/>
        <v>0</v>
      </c>
    </row>
    <row r="76" spans="1:12">
      <c r="A76" s="11" t="s">
        <v>73</v>
      </c>
      <c r="B76" s="10" t="s">
        <v>41</v>
      </c>
      <c r="C76" s="10" t="s">
        <v>27</v>
      </c>
      <c r="D76" s="10" t="s">
        <v>20</v>
      </c>
      <c r="E76" s="62" t="s">
        <v>17</v>
      </c>
      <c r="F76" s="10" t="s">
        <v>121</v>
      </c>
      <c r="G76" s="10" t="s">
        <v>142</v>
      </c>
      <c r="H76" s="56" t="s">
        <v>380</v>
      </c>
      <c r="I76" s="110" t="s">
        <v>72</v>
      </c>
      <c r="J76" s="98">
        <v>3500000</v>
      </c>
      <c r="K76" s="98"/>
      <c r="L76" s="98"/>
    </row>
    <row r="77" spans="1:12" ht="25.5">
      <c r="A77" s="2" t="s">
        <v>129</v>
      </c>
      <c r="B77" s="10" t="s">
        <v>41</v>
      </c>
      <c r="C77" s="10" t="s">
        <v>27</v>
      </c>
      <c r="D77" s="10" t="s">
        <v>20</v>
      </c>
      <c r="E77" s="62" t="s">
        <v>17</v>
      </c>
      <c r="F77" s="10" t="s">
        <v>128</v>
      </c>
      <c r="G77" s="10" t="s">
        <v>142</v>
      </c>
      <c r="H77" s="10" t="s">
        <v>143</v>
      </c>
      <c r="I77" s="17"/>
      <c r="J77" s="98">
        <f>J78+J81+J84+J87+J90+J93+J96</f>
        <v>35762649.710000001</v>
      </c>
      <c r="K77" s="98">
        <f t="shared" ref="K77:L77" si="21">K78+K81+K84+K87+K90+K93+K96</f>
        <v>35582635.880000003</v>
      </c>
      <c r="L77" s="98">
        <f t="shared" si="21"/>
        <v>35541040.590000004</v>
      </c>
    </row>
    <row r="78" spans="1:12" ht="25.5">
      <c r="A78" s="2" t="s">
        <v>312</v>
      </c>
      <c r="B78" s="10" t="s">
        <v>41</v>
      </c>
      <c r="C78" s="10" t="s">
        <v>27</v>
      </c>
      <c r="D78" s="10" t="s">
        <v>20</v>
      </c>
      <c r="E78" s="62" t="s">
        <v>17</v>
      </c>
      <c r="F78" s="10" t="s">
        <v>128</v>
      </c>
      <c r="G78" s="10" t="s">
        <v>142</v>
      </c>
      <c r="H78" s="56" t="s">
        <v>205</v>
      </c>
      <c r="I78" s="17"/>
      <c r="J78" s="98">
        <f>J79</f>
        <v>500000</v>
      </c>
      <c r="K78" s="98">
        <f t="shared" ref="K78:L79" si="22">K79</f>
        <v>0</v>
      </c>
      <c r="L78" s="98">
        <f t="shared" si="22"/>
        <v>0</v>
      </c>
    </row>
    <row r="79" spans="1:12" ht="25.5">
      <c r="A79" s="7" t="s">
        <v>70</v>
      </c>
      <c r="B79" s="10" t="s">
        <v>41</v>
      </c>
      <c r="C79" s="10" t="s">
        <v>27</v>
      </c>
      <c r="D79" s="10" t="s">
        <v>20</v>
      </c>
      <c r="E79" s="62" t="s">
        <v>17</v>
      </c>
      <c r="F79" s="10" t="s">
        <v>128</v>
      </c>
      <c r="G79" s="10" t="s">
        <v>142</v>
      </c>
      <c r="H79" s="56" t="s">
        <v>205</v>
      </c>
      <c r="I79" s="110" t="s">
        <v>69</v>
      </c>
      <c r="J79" s="98">
        <f>J80</f>
        <v>500000</v>
      </c>
      <c r="K79" s="98">
        <f t="shared" si="22"/>
        <v>0</v>
      </c>
      <c r="L79" s="98">
        <f t="shared" si="22"/>
        <v>0</v>
      </c>
    </row>
    <row r="80" spans="1:12">
      <c r="A80" s="11" t="s">
        <v>73</v>
      </c>
      <c r="B80" s="10" t="s">
        <v>41</v>
      </c>
      <c r="C80" s="10" t="s">
        <v>27</v>
      </c>
      <c r="D80" s="10" t="s">
        <v>20</v>
      </c>
      <c r="E80" s="62" t="s">
        <v>17</v>
      </c>
      <c r="F80" s="10" t="s">
        <v>128</v>
      </c>
      <c r="G80" s="10" t="s">
        <v>142</v>
      </c>
      <c r="H80" s="56" t="s">
        <v>205</v>
      </c>
      <c r="I80" s="110" t="s">
        <v>72</v>
      </c>
      <c r="J80" s="98">
        <v>500000</v>
      </c>
      <c r="K80" s="98"/>
      <c r="L80" s="98"/>
    </row>
    <row r="81" spans="1:12">
      <c r="A81" s="2" t="s">
        <v>84</v>
      </c>
      <c r="B81" s="10" t="s">
        <v>41</v>
      </c>
      <c r="C81" s="10" t="s">
        <v>27</v>
      </c>
      <c r="D81" s="10" t="s">
        <v>20</v>
      </c>
      <c r="E81" s="62" t="s">
        <v>17</v>
      </c>
      <c r="F81" s="10" t="s">
        <v>128</v>
      </c>
      <c r="G81" s="10" t="s">
        <v>142</v>
      </c>
      <c r="H81" s="10" t="s">
        <v>151</v>
      </c>
      <c r="I81" s="17"/>
      <c r="J81" s="98">
        <f>J82</f>
        <v>34150047</v>
      </c>
      <c r="K81" s="98">
        <f t="shared" ref="K81:L82" si="23">K82</f>
        <v>34458112.509999998</v>
      </c>
      <c r="L81" s="98">
        <f t="shared" si="23"/>
        <v>34409009.57</v>
      </c>
    </row>
    <row r="82" spans="1:12" ht="25.5">
      <c r="A82" s="7" t="s">
        <v>70</v>
      </c>
      <c r="B82" s="10" t="s">
        <v>41</v>
      </c>
      <c r="C82" s="10" t="s">
        <v>27</v>
      </c>
      <c r="D82" s="10" t="s">
        <v>20</v>
      </c>
      <c r="E82" s="62" t="s">
        <v>17</v>
      </c>
      <c r="F82" s="10" t="s">
        <v>128</v>
      </c>
      <c r="G82" s="10" t="s">
        <v>142</v>
      </c>
      <c r="H82" s="10" t="s">
        <v>151</v>
      </c>
      <c r="I82" s="17" t="s">
        <v>69</v>
      </c>
      <c r="J82" s="98">
        <f>J83</f>
        <v>34150047</v>
      </c>
      <c r="K82" s="98">
        <f t="shared" si="23"/>
        <v>34458112.509999998</v>
      </c>
      <c r="L82" s="98">
        <f t="shared" si="23"/>
        <v>34409009.57</v>
      </c>
    </row>
    <row r="83" spans="1:12">
      <c r="A83" s="11" t="s">
        <v>73</v>
      </c>
      <c r="B83" s="10" t="s">
        <v>41</v>
      </c>
      <c r="C83" s="10" t="s">
        <v>27</v>
      </c>
      <c r="D83" s="10" t="s">
        <v>20</v>
      </c>
      <c r="E83" s="62" t="s">
        <v>17</v>
      </c>
      <c r="F83" s="10" t="s">
        <v>128</v>
      </c>
      <c r="G83" s="10" t="s">
        <v>142</v>
      </c>
      <c r="H83" s="10" t="s">
        <v>151</v>
      </c>
      <c r="I83" s="17" t="s">
        <v>72</v>
      </c>
      <c r="J83" s="98">
        <f>33750047+400000</f>
        <v>34150047</v>
      </c>
      <c r="K83" s="98">
        <f>34258112.51+200000</f>
        <v>34458112.509999998</v>
      </c>
      <c r="L83" s="98">
        <f>34322532.21+200000-70925.17-42597.47</f>
        <v>34409009.57</v>
      </c>
    </row>
    <row r="84" spans="1:12">
      <c r="A84" s="2" t="s">
        <v>313</v>
      </c>
      <c r="B84" s="10" t="s">
        <v>41</v>
      </c>
      <c r="C84" s="10" t="s">
        <v>27</v>
      </c>
      <c r="D84" s="10" t="s">
        <v>20</v>
      </c>
      <c r="E84" s="62" t="s">
        <v>17</v>
      </c>
      <c r="F84" s="10" t="s">
        <v>128</v>
      </c>
      <c r="G84" s="10" t="s">
        <v>142</v>
      </c>
      <c r="H84" s="56" t="s">
        <v>147</v>
      </c>
      <c r="I84" s="17"/>
      <c r="J84" s="98">
        <f>J85</f>
        <v>27000</v>
      </c>
      <c r="K84" s="98">
        <f t="shared" ref="K84:L85" si="24">K85</f>
        <v>27000</v>
      </c>
      <c r="L84" s="98">
        <f t="shared" si="24"/>
        <v>27000</v>
      </c>
    </row>
    <row r="85" spans="1:12" ht="25.5">
      <c r="A85" s="7" t="s">
        <v>70</v>
      </c>
      <c r="B85" s="10" t="s">
        <v>41</v>
      </c>
      <c r="C85" s="10" t="s">
        <v>27</v>
      </c>
      <c r="D85" s="10" t="s">
        <v>20</v>
      </c>
      <c r="E85" s="62" t="s">
        <v>17</v>
      </c>
      <c r="F85" s="10" t="s">
        <v>128</v>
      </c>
      <c r="G85" s="10" t="s">
        <v>142</v>
      </c>
      <c r="H85" s="56" t="s">
        <v>147</v>
      </c>
      <c r="I85" s="17" t="s">
        <v>69</v>
      </c>
      <c r="J85" s="98">
        <f>J86</f>
        <v>27000</v>
      </c>
      <c r="K85" s="98">
        <f t="shared" si="24"/>
        <v>27000</v>
      </c>
      <c r="L85" s="98">
        <f t="shared" si="24"/>
        <v>27000</v>
      </c>
    </row>
    <row r="86" spans="1:12">
      <c r="A86" s="11" t="s">
        <v>73</v>
      </c>
      <c r="B86" s="10" t="s">
        <v>41</v>
      </c>
      <c r="C86" s="10" t="s">
        <v>27</v>
      </c>
      <c r="D86" s="10" t="s">
        <v>20</v>
      </c>
      <c r="E86" s="62" t="s">
        <v>17</v>
      </c>
      <c r="F86" s="10" t="s">
        <v>128</v>
      </c>
      <c r="G86" s="10" t="s">
        <v>142</v>
      </c>
      <c r="H86" s="56" t="s">
        <v>147</v>
      </c>
      <c r="I86" s="17" t="s">
        <v>72</v>
      </c>
      <c r="J86" s="98">
        <v>27000</v>
      </c>
      <c r="K86" s="98">
        <v>27000</v>
      </c>
      <c r="L86" s="98">
        <v>27000</v>
      </c>
    </row>
    <row r="87" spans="1:12" ht="38.25">
      <c r="A87" s="2" t="s">
        <v>316</v>
      </c>
      <c r="B87" s="10" t="s">
        <v>41</v>
      </c>
      <c r="C87" s="10" t="s">
        <v>27</v>
      </c>
      <c r="D87" s="10" t="s">
        <v>20</v>
      </c>
      <c r="E87" s="62" t="s">
        <v>17</v>
      </c>
      <c r="F87" s="10" t="s">
        <v>128</v>
      </c>
      <c r="G87" s="10" t="s">
        <v>142</v>
      </c>
      <c r="H87" s="10" t="s">
        <v>150</v>
      </c>
      <c r="I87" s="17"/>
      <c r="J87" s="98">
        <f>J88</f>
        <v>558863</v>
      </c>
      <c r="K87" s="98">
        <f t="shared" ref="K87:L88" si="25">K88</f>
        <v>581218</v>
      </c>
      <c r="L87" s="98">
        <f t="shared" si="25"/>
        <v>604466</v>
      </c>
    </row>
    <row r="88" spans="1:12" ht="25.5">
      <c r="A88" s="7" t="s">
        <v>70</v>
      </c>
      <c r="B88" s="10" t="s">
        <v>41</v>
      </c>
      <c r="C88" s="10" t="s">
        <v>27</v>
      </c>
      <c r="D88" s="10" t="s">
        <v>20</v>
      </c>
      <c r="E88" s="62" t="s">
        <v>17</v>
      </c>
      <c r="F88" s="10" t="s">
        <v>128</v>
      </c>
      <c r="G88" s="10" t="s">
        <v>142</v>
      </c>
      <c r="H88" s="10" t="s">
        <v>150</v>
      </c>
      <c r="I88" s="17" t="s">
        <v>69</v>
      </c>
      <c r="J88" s="98">
        <f>J89</f>
        <v>558863</v>
      </c>
      <c r="K88" s="98">
        <f t="shared" si="25"/>
        <v>581218</v>
      </c>
      <c r="L88" s="98">
        <f t="shared" si="25"/>
        <v>604466</v>
      </c>
    </row>
    <row r="89" spans="1:12">
      <c r="A89" s="11" t="s">
        <v>73</v>
      </c>
      <c r="B89" s="10" t="s">
        <v>41</v>
      </c>
      <c r="C89" s="10" t="s">
        <v>27</v>
      </c>
      <c r="D89" s="10" t="s">
        <v>20</v>
      </c>
      <c r="E89" s="62" t="s">
        <v>17</v>
      </c>
      <c r="F89" s="10" t="s">
        <v>128</v>
      </c>
      <c r="G89" s="10" t="s">
        <v>142</v>
      </c>
      <c r="H89" s="10" t="s">
        <v>150</v>
      </c>
      <c r="I89" s="17" t="s">
        <v>72</v>
      </c>
      <c r="J89" s="98">
        <v>558863</v>
      </c>
      <c r="K89" s="98">
        <v>581218</v>
      </c>
      <c r="L89" s="98">
        <v>604466</v>
      </c>
    </row>
    <row r="90" spans="1:12" ht="76.5">
      <c r="A90" s="2" t="s">
        <v>381</v>
      </c>
      <c r="B90" s="10" t="s">
        <v>41</v>
      </c>
      <c r="C90" s="10" t="s">
        <v>27</v>
      </c>
      <c r="D90" s="10" t="s">
        <v>20</v>
      </c>
      <c r="E90" s="10" t="s">
        <v>17</v>
      </c>
      <c r="F90" s="10" t="s">
        <v>128</v>
      </c>
      <c r="G90" s="10" t="s">
        <v>142</v>
      </c>
      <c r="H90" s="56" t="s">
        <v>379</v>
      </c>
      <c r="I90" s="17"/>
      <c r="J90" s="98">
        <f>J91</f>
        <v>10727.71</v>
      </c>
      <c r="K90" s="98">
        <f t="shared" ref="K90:L91" si="26">K91</f>
        <v>0</v>
      </c>
      <c r="L90" s="98">
        <f t="shared" si="26"/>
        <v>0</v>
      </c>
    </row>
    <row r="91" spans="1:12" ht="25.5">
      <c r="A91" s="7" t="s">
        <v>70</v>
      </c>
      <c r="B91" s="10" t="s">
        <v>41</v>
      </c>
      <c r="C91" s="10" t="s">
        <v>27</v>
      </c>
      <c r="D91" s="10" t="s">
        <v>20</v>
      </c>
      <c r="E91" s="10" t="s">
        <v>17</v>
      </c>
      <c r="F91" s="10" t="s">
        <v>128</v>
      </c>
      <c r="G91" s="10" t="s">
        <v>142</v>
      </c>
      <c r="H91" s="56" t="s">
        <v>379</v>
      </c>
      <c r="I91" s="17" t="s">
        <v>69</v>
      </c>
      <c r="J91" s="98">
        <f>J92</f>
        <v>10727.71</v>
      </c>
      <c r="K91" s="98">
        <f t="shared" si="26"/>
        <v>0</v>
      </c>
      <c r="L91" s="98">
        <f t="shared" si="26"/>
        <v>0</v>
      </c>
    </row>
    <row r="92" spans="1:12">
      <c r="A92" s="11" t="s">
        <v>73</v>
      </c>
      <c r="B92" s="10" t="s">
        <v>41</v>
      </c>
      <c r="C92" s="10" t="s">
        <v>27</v>
      </c>
      <c r="D92" s="10" t="s">
        <v>20</v>
      </c>
      <c r="E92" s="10" t="s">
        <v>17</v>
      </c>
      <c r="F92" s="10" t="s">
        <v>128</v>
      </c>
      <c r="G92" s="10" t="s">
        <v>142</v>
      </c>
      <c r="H92" s="56" t="s">
        <v>379</v>
      </c>
      <c r="I92" s="17" t="s">
        <v>72</v>
      </c>
      <c r="J92" s="98">
        <v>10727.71</v>
      </c>
      <c r="K92" s="98"/>
      <c r="L92" s="98"/>
    </row>
    <row r="93" spans="1:12" ht="25.5">
      <c r="A93" s="118" t="s">
        <v>252</v>
      </c>
      <c r="B93" s="10" t="s">
        <v>41</v>
      </c>
      <c r="C93" s="10" t="s">
        <v>27</v>
      </c>
      <c r="D93" s="10" t="s">
        <v>20</v>
      </c>
      <c r="E93" s="10" t="s">
        <v>17</v>
      </c>
      <c r="F93" s="10" t="s">
        <v>128</v>
      </c>
      <c r="G93" s="10" t="s">
        <v>142</v>
      </c>
      <c r="H93" s="56" t="s">
        <v>251</v>
      </c>
      <c r="I93" s="17"/>
      <c r="J93" s="98">
        <f>J94</f>
        <v>193624.85</v>
      </c>
      <c r="K93" s="98">
        <f t="shared" ref="K93:L94" si="27">K94</f>
        <v>193624.85</v>
      </c>
      <c r="L93" s="98">
        <f t="shared" si="27"/>
        <v>193624.85</v>
      </c>
    </row>
    <row r="94" spans="1:12" ht="25.5">
      <c r="A94" s="7" t="s">
        <v>70</v>
      </c>
      <c r="B94" s="10" t="s">
        <v>41</v>
      </c>
      <c r="C94" s="10" t="s">
        <v>27</v>
      </c>
      <c r="D94" s="10" t="s">
        <v>20</v>
      </c>
      <c r="E94" s="10" t="s">
        <v>17</v>
      </c>
      <c r="F94" s="10" t="s">
        <v>128</v>
      </c>
      <c r="G94" s="10" t="s">
        <v>142</v>
      </c>
      <c r="H94" s="56" t="s">
        <v>251</v>
      </c>
      <c r="I94" s="110" t="s">
        <v>69</v>
      </c>
      <c r="J94" s="98">
        <f>J95</f>
        <v>193624.85</v>
      </c>
      <c r="K94" s="98">
        <f t="shared" si="27"/>
        <v>193624.85</v>
      </c>
      <c r="L94" s="98">
        <f t="shared" si="27"/>
        <v>193624.85</v>
      </c>
    </row>
    <row r="95" spans="1:12">
      <c r="A95" s="11" t="s">
        <v>73</v>
      </c>
      <c r="B95" s="10" t="s">
        <v>41</v>
      </c>
      <c r="C95" s="10" t="s">
        <v>27</v>
      </c>
      <c r="D95" s="10" t="s">
        <v>20</v>
      </c>
      <c r="E95" s="10" t="s">
        <v>17</v>
      </c>
      <c r="F95" s="10" t="s">
        <v>128</v>
      </c>
      <c r="G95" s="10" t="s">
        <v>142</v>
      </c>
      <c r="H95" s="56" t="s">
        <v>251</v>
      </c>
      <c r="I95" s="110" t="s">
        <v>72</v>
      </c>
      <c r="J95" s="98">
        <f>151027.38+42597.47</f>
        <v>193624.85</v>
      </c>
      <c r="K95" s="98">
        <f>151027.38+42597.47</f>
        <v>193624.85</v>
      </c>
      <c r="L95" s="98">
        <f>151027.38+42597.47</f>
        <v>193624.85</v>
      </c>
    </row>
    <row r="96" spans="1:12" ht="38.25">
      <c r="A96" s="118" t="s">
        <v>233</v>
      </c>
      <c r="B96" s="1" t="s">
        <v>41</v>
      </c>
      <c r="C96" s="1" t="s">
        <v>27</v>
      </c>
      <c r="D96" s="1" t="s">
        <v>20</v>
      </c>
      <c r="E96" s="1" t="s">
        <v>17</v>
      </c>
      <c r="F96" s="1" t="s">
        <v>128</v>
      </c>
      <c r="G96" s="1" t="s">
        <v>142</v>
      </c>
      <c r="H96" s="1" t="s">
        <v>234</v>
      </c>
      <c r="I96" s="13"/>
      <c r="J96" s="98">
        <f>J97</f>
        <v>322387.15000000002</v>
      </c>
      <c r="K96" s="98">
        <f t="shared" ref="K96:L97" si="28">K97</f>
        <v>322680.52</v>
      </c>
      <c r="L96" s="98">
        <f t="shared" si="28"/>
        <v>306940.17</v>
      </c>
    </row>
    <row r="97" spans="1:12" ht="25.5">
      <c r="A97" s="7" t="s">
        <v>70</v>
      </c>
      <c r="B97" s="10" t="s">
        <v>41</v>
      </c>
      <c r="C97" s="10" t="s">
        <v>27</v>
      </c>
      <c r="D97" s="10" t="s">
        <v>20</v>
      </c>
      <c r="E97" s="10" t="s">
        <v>17</v>
      </c>
      <c r="F97" s="10" t="s">
        <v>128</v>
      </c>
      <c r="G97" s="10" t="s">
        <v>142</v>
      </c>
      <c r="H97" s="56" t="s">
        <v>234</v>
      </c>
      <c r="I97" s="110" t="s">
        <v>69</v>
      </c>
      <c r="J97" s="98">
        <f>J98</f>
        <v>322387.15000000002</v>
      </c>
      <c r="K97" s="98">
        <f t="shared" si="28"/>
        <v>322680.52</v>
      </c>
      <c r="L97" s="98">
        <f t="shared" si="28"/>
        <v>306940.17</v>
      </c>
    </row>
    <row r="98" spans="1:12">
      <c r="A98" s="11" t="s">
        <v>73</v>
      </c>
      <c r="B98" s="10" t="s">
        <v>41</v>
      </c>
      <c r="C98" s="10" t="s">
        <v>27</v>
      </c>
      <c r="D98" s="10" t="s">
        <v>20</v>
      </c>
      <c r="E98" s="10" t="s">
        <v>17</v>
      </c>
      <c r="F98" s="10" t="s">
        <v>128</v>
      </c>
      <c r="G98" s="10" t="s">
        <v>142</v>
      </c>
      <c r="H98" s="56" t="s">
        <v>234</v>
      </c>
      <c r="I98" s="110" t="s">
        <v>72</v>
      </c>
      <c r="J98" s="98">
        <f>251461.98+70925.17</f>
        <v>322387.15000000002</v>
      </c>
      <c r="K98" s="98">
        <f>251755.35+70925.17</f>
        <v>322680.52</v>
      </c>
      <c r="L98" s="98">
        <f>236015+70925.17</f>
        <v>306940.17</v>
      </c>
    </row>
    <row r="99" spans="1:12" ht="15" customHeight="1">
      <c r="A99" s="2" t="s">
        <v>258</v>
      </c>
      <c r="B99" s="62" t="s">
        <v>41</v>
      </c>
      <c r="C99" s="10" t="s">
        <v>27</v>
      </c>
      <c r="D99" s="10" t="s">
        <v>20</v>
      </c>
      <c r="E99" s="10" t="s">
        <v>17</v>
      </c>
      <c r="F99" s="1" t="s">
        <v>43</v>
      </c>
      <c r="G99" s="1" t="s">
        <v>142</v>
      </c>
      <c r="H99" s="1" t="s">
        <v>143</v>
      </c>
      <c r="I99" s="13"/>
      <c r="J99" s="100">
        <f>J100+J103+J106</f>
        <v>5107574</v>
      </c>
      <c r="K99" s="100">
        <f t="shared" ref="K99:L99" si="29">K100+K103+K106</f>
        <v>5178239.17</v>
      </c>
      <c r="L99" s="100">
        <f t="shared" si="29"/>
        <v>5227486.95</v>
      </c>
    </row>
    <row r="100" spans="1:12" ht="15.75" customHeight="1">
      <c r="A100" s="2" t="s">
        <v>176</v>
      </c>
      <c r="B100" s="62" t="s">
        <v>41</v>
      </c>
      <c r="C100" s="10" t="s">
        <v>27</v>
      </c>
      <c r="D100" s="10" t="s">
        <v>20</v>
      </c>
      <c r="E100" s="10" t="s">
        <v>17</v>
      </c>
      <c r="F100" s="1" t="s">
        <v>43</v>
      </c>
      <c r="G100" s="1" t="s">
        <v>142</v>
      </c>
      <c r="H100" s="1" t="s">
        <v>175</v>
      </c>
      <c r="I100" s="13"/>
      <c r="J100" s="100">
        <f>J101</f>
        <v>4966217</v>
      </c>
      <c r="K100" s="100">
        <f t="shared" ref="K100:L101" si="30">K101</f>
        <v>5031427.17</v>
      </c>
      <c r="L100" s="100">
        <f t="shared" si="30"/>
        <v>5075001.95</v>
      </c>
    </row>
    <row r="101" spans="1:12" ht="25.5">
      <c r="A101" s="7" t="s">
        <v>70</v>
      </c>
      <c r="B101" s="62" t="s">
        <v>41</v>
      </c>
      <c r="C101" s="10" t="s">
        <v>27</v>
      </c>
      <c r="D101" s="10" t="s">
        <v>20</v>
      </c>
      <c r="E101" s="10" t="s">
        <v>17</v>
      </c>
      <c r="F101" s="1" t="s">
        <v>43</v>
      </c>
      <c r="G101" s="1" t="s">
        <v>142</v>
      </c>
      <c r="H101" s="1" t="s">
        <v>175</v>
      </c>
      <c r="I101" s="13" t="s">
        <v>69</v>
      </c>
      <c r="J101" s="100">
        <f>J102</f>
        <v>4966217</v>
      </c>
      <c r="K101" s="100">
        <f t="shared" si="30"/>
        <v>5031427.17</v>
      </c>
      <c r="L101" s="100">
        <f t="shared" si="30"/>
        <v>5075001.95</v>
      </c>
    </row>
    <row r="102" spans="1:12">
      <c r="A102" s="11" t="s">
        <v>73</v>
      </c>
      <c r="B102" s="62" t="s">
        <v>41</v>
      </c>
      <c r="C102" s="10" t="s">
        <v>27</v>
      </c>
      <c r="D102" s="10" t="s">
        <v>20</v>
      </c>
      <c r="E102" s="10" t="s">
        <v>17</v>
      </c>
      <c r="F102" s="1" t="s">
        <v>43</v>
      </c>
      <c r="G102" s="1" t="s">
        <v>142</v>
      </c>
      <c r="H102" s="1" t="s">
        <v>175</v>
      </c>
      <c r="I102" s="13" t="s">
        <v>72</v>
      </c>
      <c r="J102" s="100">
        <f>4916217+50000</f>
        <v>4966217</v>
      </c>
      <c r="K102" s="100">
        <f>4981427.17+50000</f>
        <v>5031427.17</v>
      </c>
      <c r="L102" s="100">
        <f>5025001.95+50000</f>
        <v>5075001.95</v>
      </c>
    </row>
    <row r="103" spans="1:12">
      <c r="A103" s="2" t="s">
        <v>313</v>
      </c>
      <c r="B103" s="10" t="s">
        <v>41</v>
      </c>
      <c r="C103" s="10" t="s">
        <v>27</v>
      </c>
      <c r="D103" s="10" t="s">
        <v>20</v>
      </c>
      <c r="E103" s="62" t="s">
        <v>17</v>
      </c>
      <c r="F103" s="1" t="s">
        <v>43</v>
      </c>
      <c r="G103" s="10" t="s">
        <v>142</v>
      </c>
      <c r="H103" s="10" t="s">
        <v>147</v>
      </c>
      <c r="I103" s="17"/>
      <c r="J103" s="98">
        <f>J104</f>
        <v>5000</v>
      </c>
      <c r="K103" s="98">
        <f t="shared" ref="K103:L104" si="31">K104</f>
        <v>5000</v>
      </c>
      <c r="L103" s="98">
        <f t="shared" si="31"/>
        <v>5000</v>
      </c>
    </row>
    <row r="104" spans="1:12" ht="25.5">
      <c r="A104" s="7" t="s">
        <v>70</v>
      </c>
      <c r="B104" s="10" t="s">
        <v>41</v>
      </c>
      <c r="C104" s="10" t="s">
        <v>27</v>
      </c>
      <c r="D104" s="10" t="s">
        <v>20</v>
      </c>
      <c r="E104" s="62" t="s">
        <v>17</v>
      </c>
      <c r="F104" s="1" t="s">
        <v>43</v>
      </c>
      <c r="G104" s="10" t="s">
        <v>142</v>
      </c>
      <c r="H104" s="10" t="s">
        <v>147</v>
      </c>
      <c r="I104" s="17" t="s">
        <v>69</v>
      </c>
      <c r="J104" s="98">
        <f>J105</f>
        <v>5000</v>
      </c>
      <c r="K104" s="98">
        <f t="shared" si="31"/>
        <v>5000</v>
      </c>
      <c r="L104" s="98">
        <f t="shared" si="31"/>
        <v>5000</v>
      </c>
    </row>
    <row r="105" spans="1:12">
      <c r="A105" s="11" t="s">
        <v>73</v>
      </c>
      <c r="B105" s="10" t="s">
        <v>41</v>
      </c>
      <c r="C105" s="10" t="s">
        <v>27</v>
      </c>
      <c r="D105" s="10" t="s">
        <v>20</v>
      </c>
      <c r="E105" s="62" t="s">
        <v>17</v>
      </c>
      <c r="F105" s="1" t="s">
        <v>43</v>
      </c>
      <c r="G105" s="10" t="s">
        <v>142</v>
      </c>
      <c r="H105" s="10" t="s">
        <v>147</v>
      </c>
      <c r="I105" s="17" t="s">
        <v>72</v>
      </c>
      <c r="J105" s="98">
        <v>5000</v>
      </c>
      <c r="K105" s="98">
        <v>5000</v>
      </c>
      <c r="L105" s="98">
        <v>5000</v>
      </c>
    </row>
    <row r="106" spans="1:12" ht="38.25">
      <c r="A106" s="2" t="s">
        <v>316</v>
      </c>
      <c r="B106" s="62" t="s">
        <v>41</v>
      </c>
      <c r="C106" s="10" t="s">
        <v>27</v>
      </c>
      <c r="D106" s="10" t="s">
        <v>20</v>
      </c>
      <c r="E106" s="10" t="s">
        <v>17</v>
      </c>
      <c r="F106" s="1" t="s">
        <v>43</v>
      </c>
      <c r="G106" s="1" t="s">
        <v>142</v>
      </c>
      <c r="H106" s="1" t="s">
        <v>150</v>
      </c>
      <c r="I106" s="13"/>
      <c r="J106" s="100">
        <f>J107</f>
        <v>136357</v>
      </c>
      <c r="K106" s="100">
        <f t="shared" ref="K106:L107" si="32">K107</f>
        <v>141812</v>
      </c>
      <c r="L106" s="100">
        <f t="shared" si="32"/>
        <v>147485</v>
      </c>
    </row>
    <row r="107" spans="1:12" ht="25.5">
      <c r="A107" s="7" t="s">
        <v>70</v>
      </c>
      <c r="B107" s="62" t="s">
        <v>41</v>
      </c>
      <c r="C107" s="10" t="s">
        <v>27</v>
      </c>
      <c r="D107" s="10" t="s">
        <v>20</v>
      </c>
      <c r="E107" s="10" t="s">
        <v>17</v>
      </c>
      <c r="F107" s="1" t="s">
        <v>43</v>
      </c>
      <c r="G107" s="1" t="s">
        <v>142</v>
      </c>
      <c r="H107" s="1" t="s">
        <v>150</v>
      </c>
      <c r="I107" s="13" t="s">
        <v>69</v>
      </c>
      <c r="J107" s="100">
        <f>J108</f>
        <v>136357</v>
      </c>
      <c r="K107" s="100">
        <f t="shared" si="32"/>
        <v>141812</v>
      </c>
      <c r="L107" s="100">
        <f t="shared" si="32"/>
        <v>147485</v>
      </c>
    </row>
    <row r="108" spans="1:12">
      <c r="A108" s="11" t="s">
        <v>73</v>
      </c>
      <c r="B108" s="62" t="s">
        <v>41</v>
      </c>
      <c r="C108" s="10" t="s">
        <v>27</v>
      </c>
      <c r="D108" s="10" t="s">
        <v>20</v>
      </c>
      <c r="E108" s="10" t="s">
        <v>17</v>
      </c>
      <c r="F108" s="1" t="s">
        <v>43</v>
      </c>
      <c r="G108" s="1" t="s">
        <v>142</v>
      </c>
      <c r="H108" s="1" t="s">
        <v>150</v>
      </c>
      <c r="I108" s="13" t="s">
        <v>72</v>
      </c>
      <c r="J108" s="100">
        <v>136357</v>
      </c>
      <c r="K108" s="100">
        <v>141812</v>
      </c>
      <c r="L108" s="100">
        <v>147485</v>
      </c>
    </row>
    <row r="109" spans="1:12">
      <c r="A109" s="11"/>
      <c r="B109" s="62"/>
      <c r="C109" s="10"/>
      <c r="D109" s="10"/>
      <c r="E109" s="10"/>
      <c r="F109" s="1"/>
      <c r="G109" s="1"/>
      <c r="H109" s="1"/>
      <c r="I109" s="13"/>
      <c r="J109" s="100"/>
      <c r="K109" s="100"/>
      <c r="L109" s="100"/>
    </row>
    <row r="110" spans="1:12">
      <c r="A110" s="4" t="s">
        <v>49</v>
      </c>
      <c r="B110" s="14" t="s">
        <v>41</v>
      </c>
      <c r="C110" s="15" t="s">
        <v>27</v>
      </c>
      <c r="D110" s="15" t="s">
        <v>16</v>
      </c>
      <c r="E110" s="15"/>
      <c r="F110" s="15"/>
      <c r="G110" s="15"/>
      <c r="H110" s="15"/>
      <c r="I110" s="25"/>
      <c r="J110" s="97">
        <f>J111</f>
        <v>13826315</v>
      </c>
      <c r="K110" s="97">
        <f t="shared" ref="K110:L111" si="33">K111</f>
        <v>13756315</v>
      </c>
      <c r="L110" s="97">
        <f t="shared" si="33"/>
        <v>13756315</v>
      </c>
    </row>
    <row r="111" spans="1:12">
      <c r="A111" s="7" t="s">
        <v>81</v>
      </c>
      <c r="B111" s="1" t="s">
        <v>41</v>
      </c>
      <c r="C111" s="1" t="s">
        <v>27</v>
      </c>
      <c r="D111" s="1" t="s">
        <v>16</v>
      </c>
      <c r="E111" s="1" t="s">
        <v>80</v>
      </c>
      <c r="F111" s="1" t="s">
        <v>68</v>
      </c>
      <c r="G111" s="1" t="s">
        <v>142</v>
      </c>
      <c r="H111" s="1" t="s">
        <v>143</v>
      </c>
      <c r="I111" s="13"/>
      <c r="J111" s="98">
        <f>J112</f>
        <v>13826315</v>
      </c>
      <c r="K111" s="98">
        <f t="shared" si="33"/>
        <v>13756315</v>
      </c>
      <c r="L111" s="98">
        <f t="shared" si="33"/>
        <v>13756315</v>
      </c>
    </row>
    <row r="112" spans="1:12" ht="25.5">
      <c r="A112" s="2" t="s">
        <v>85</v>
      </c>
      <c r="B112" s="1" t="s">
        <v>41</v>
      </c>
      <c r="C112" s="1" t="s">
        <v>27</v>
      </c>
      <c r="D112" s="1" t="s">
        <v>16</v>
      </c>
      <c r="E112" s="1" t="s">
        <v>80</v>
      </c>
      <c r="F112" s="1" t="s">
        <v>68</v>
      </c>
      <c r="G112" s="1" t="s">
        <v>142</v>
      </c>
      <c r="H112" s="1" t="s">
        <v>152</v>
      </c>
      <c r="I112" s="13"/>
      <c r="J112" s="78">
        <f>J113+J115+J117</f>
        <v>13826315</v>
      </c>
      <c r="K112" s="78">
        <f t="shared" ref="K112:L112" si="34">K113+K115+K117</f>
        <v>13756315</v>
      </c>
      <c r="L112" s="78">
        <f t="shared" si="34"/>
        <v>13756315</v>
      </c>
    </row>
    <row r="113" spans="1:12" ht="38.25">
      <c r="A113" s="74" t="s">
        <v>94</v>
      </c>
      <c r="B113" s="1" t="s">
        <v>41</v>
      </c>
      <c r="C113" s="1" t="s">
        <v>27</v>
      </c>
      <c r="D113" s="1" t="s">
        <v>16</v>
      </c>
      <c r="E113" s="1" t="s">
        <v>80</v>
      </c>
      <c r="F113" s="1" t="s">
        <v>68</v>
      </c>
      <c r="G113" s="1" t="s">
        <v>142</v>
      </c>
      <c r="H113" s="1" t="s">
        <v>152</v>
      </c>
      <c r="I113" s="13" t="s">
        <v>90</v>
      </c>
      <c r="J113" s="78">
        <f>J114</f>
        <v>13649315</v>
      </c>
      <c r="K113" s="78">
        <f t="shared" ref="K113:L113" si="35">K114</f>
        <v>13579315</v>
      </c>
      <c r="L113" s="78">
        <f t="shared" si="35"/>
        <v>13579315</v>
      </c>
    </row>
    <row r="114" spans="1:12">
      <c r="A114" s="74" t="s">
        <v>101</v>
      </c>
      <c r="B114" s="1" t="s">
        <v>41</v>
      </c>
      <c r="C114" s="1" t="s">
        <v>27</v>
      </c>
      <c r="D114" s="1" t="s">
        <v>16</v>
      </c>
      <c r="E114" s="1" t="s">
        <v>80</v>
      </c>
      <c r="F114" s="1" t="s">
        <v>68</v>
      </c>
      <c r="G114" s="1" t="s">
        <v>142</v>
      </c>
      <c r="H114" s="1" t="s">
        <v>152</v>
      </c>
      <c r="I114" s="13" t="s">
        <v>100</v>
      </c>
      <c r="J114" s="78">
        <f>10330042+3119673+9600+170000+20000</f>
        <v>13649315</v>
      </c>
      <c r="K114" s="78">
        <f>13649315-70000</f>
        <v>13579315</v>
      </c>
      <c r="L114" s="78">
        <f>13649315-70000</f>
        <v>13579315</v>
      </c>
    </row>
    <row r="115" spans="1:12" ht="25.5">
      <c r="A115" s="75" t="s">
        <v>231</v>
      </c>
      <c r="B115" s="1" t="s">
        <v>41</v>
      </c>
      <c r="C115" s="1" t="s">
        <v>27</v>
      </c>
      <c r="D115" s="1" t="s">
        <v>16</v>
      </c>
      <c r="E115" s="1" t="s">
        <v>80</v>
      </c>
      <c r="F115" s="1" t="s">
        <v>68</v>
      </c>
      <c r="G115" s="1" t="s">
        <v>142</v>
      </c>
      <c r="H115" s="1" t="s">
        <v>152</v>
      </c>
      <c r="I115" s="13" t="s">
        <v>92</v>
      </c>
      <c r="J115" s="78">
        <f>J116</f>
        <v>172000</v>
      </c>
      <c r="K115" s="78">
        <f t="shared" ref="K115:L115" si="36">K116</f>
        <v>172000</v>
      </c>
      <c r="L115" s="78">
        <f t="shared" si="36"/>
        <v>172000</v>
      </c>
    </row>
    <row r="116" spans="1:12" ht="25.5">
      <c r="A116" s="74" t="s">
        <v>96</v>
      </c>
      <c r="B116" s="1" t="s">
        <v>41</v>
      </c>
      <c r="C116" s="1" t="s">
        <v>27</v>
      </c>
      <c r="D116" s="1" t="s">
        <v>16</v>
      </c>
      <c r="E116" s="1" t="s">
        <v>80</v>
      </c>
      <c r="F116" s="1" t="s">
        <v>68</v>
      </c>
      <c r="G116" s="1" t="s">
        <v>142</v>
      </c>
      <c r="H116" s="1" t="s">
        <v>152</v>
      </c>
      <c r="I116" s="13" t="s">
        <v>93</v>
      </c>
      <c r="J116" s="78">
        <v>172000</v>
      </c>
      <c r="K116" s="78">
        <v>172000</v>
      </c>
      <c r="L116" s="78">
        <v>172000</v>
      </c>
    </row>
    <row r="117" spans="1:12">
      <c r="A117" s="74" t="s">
        <v>78</v>
      </c>
      <c r="B117" s="1" t="s">
        <v>41</v>
      </c>
      <c r="C117" s="1" t="s">
        <v>27</v>
      </c>
      <c r="D117" s="1" t="s">
        <v>16</v>
      </c>
      <c r="E117" s="1" t="s">
        <v>80</v>
      </c>
      <c r="F117" s="1" t="s">
        <v>68</v>
      </c>
      <c r="G117" s="1" t="s">
        <v>142</v>
      </c>
      <c r="H117" s="1" t="s">
        <v>152</v>
      </c>
      <c r="I117" s="13" t="s">
        <v>75</v>
      </c>
      <c r="J117" s="78">
        <f>J118</f>
        <v>5000</v>
      </c>
      <c r="K117" s="78">
        <f t="shared" ref="K117:L117" si="37">K118</f>
        <v>5000</v>
      </c>
      <c r="L117" s="78">
        <f t="shared" si="37"/>
        <v>5000</v>
      </c>
    </row>
    <row r="118" spans="1:12">
      <c r="A118" s="77" t="s">
        <v>119</v>
      </c>
      <c r="B118" s="1" t="s">
        <v>41</v>
      </c>
      <c r="C118" s="1" t="s">
        <v>27</v>
      </c>
      <c r="D118" s="1" t="s">
        <v>16</v>
      </c>
      <c r="E118" s="1" t="s">
        <v>80</v>
      </c>
      <c r="F118" s="1" t="s">
        <v>68</v>
      </c>
      <c r="G118" s="1" t="s">
        <v>142</v>
      </c>
      <c r="H118" s="1" t="s">
        <v>152</v>
      </c>
      <c r="I118" s="13" t="s">
        <v>118</v>
      </c>
      <c r="J118" s="78">
        <v>5000</v>
      </c>
      <c r="K118" s="78">
        <v>5000</v>
      </c>
      <c r="L118" s="78">
        <v>5000</v>
      </c>
    </row>
    <row r="119" spans="1:12">
      <c r="A119" s="11"/>
      <c r="B119" s="45"/>
      <c r="C119" s="1"/>
      <c r="D119" s="1"/>
      <c r="E119" s="1"/>
      <c r="F119" s="1"/>
      <c r="G119" s="1"/>
      <c r="H119" s="1"/>
      <c r="I119" s="13"/>
      <c r="J119" s="78"/>
      <c r="K119" s="78"/>
      <c r="L119" s="78"/>
    </row>
    <row r="120" spans="1:12" s="137" customFormat="1" ht="15.75">
      <c r="A120" s="23" t="s">
        <v>5</v>
      </c>
      <c r="B120" s="134" t="s">
        <v>41</v>
      </c>
      <c r="C120" s="26" t="s">
        <v>30</v>
      </c>
      <c r="D120" s="26"/>
      <c r="E120" s="26"/>
      <c r="F120" s="26"/>
      <c r="G120" s="26"/>
      <c r="H120" s="26"/>
      <c r="I120" s="135"/>
      <c r="J120" s="136">
        <f>J121</f>
        <v>250000</v>
      </c>
      <c r="K120" s="136">
        <f t="shared" ref="K120:L124" si="38">K121</f>
        <v>250000</v>
      </c>
      <c r="L120" s="136">
        <f t="shared" si="38"/>
        <v>250000</v>
      </c>
    </row>
    <row r="121" spans="1:12" s="144" customFormat="1">
      <c r="A121" s="4" t="s">
        <v>21</v>
      </c>
      <c r="B121" s="141" t="s">
        <v>41</v>
      </c>
      <c r="C121" s="54" t="s">
        <v>30</v>
      </c>
      <c r="D121" s="54" t="s">
        <v>16</v>
      </c>
      <c r="E121" s="54"/>
      <c r="F121" s="54"/>
      <c r="G121" s="54"/>
      <c r="H121" s="54"/>
      <c r="I121" s="142"/>
      <c r="J121" s="143">
        <f>J122</f>
        <v>250000</v>
      </c>
      <c r="K121" s="143">
        <f t="shared" si="38"/>
        <v>250000</v>
      </c>
      <c r="L121" s="143">
        <f t="shared" si="38"/>
        <v>250000</v>
      </c>
    </row>
    <row r="122" spans="1:12" s="140" customFormat="1" ht="27.75" customHeight="1">
      <c r="A122" s="2" t="s">
        <v>390</v>
      </c>
      <c r="B122" s="138" t="s">
        <v>41</v>
      </c>
      <c r="C122" s="3" t="s">
        <v>30</v>
      </c>
      <c r="D122" s="3" t="s">
        <v>16</v>
      </c>
      <c r="E122" s="3" t="s">
        <v>262</v>
      </c>
      <c r="F122" s="3" t="s">
        <v>68</v>
      </c>
      <c r="G122" s="3" t="s">
        <v>142</v>
      </c>
      <c r="H122" s="3" t="s">
        <v>143</v>
      </c>
      <c r="I122" s="16"/>
      <c r="J122" s="139">
        <f>J123</f>
        <v>250000</v>
      </c>
      <c r="K122" s="139">
        <f t="shared" si="38"/>
        <v>250000</v>
      </c>
      <c r="L122" s="139">
        <f t="shared" si="38"/>
        <v>250000</v>
      </c>
    </row>
    <row r="123" spans="1:12" s="140" customFormat="1">
      <c r="A123" s="2" t="s">
        <v>264</v>
      </c>
      <c r="B123" s="138" t="s">
        <v>41</v>
      </c>
      <c r="C123" s="3" t="s">
        <v>30</v>
      </c>
      <c r="D123" s="3" t="s">
        <v>16</v>
      </c>
      <c r="E123" s="3" t="s">
        <v>262</v>
      </c>
      <c r="F123" s="3" t="s">
        <v>68</v>
      </c>
      <c r="G123" s="3" t="s">
        <v>142</v>
      </c>
      <c r="H123" s="3" t="s">
        <v>263</v>
      </c>
      <c r="I123" s="16"/>
      <c r="J123" s="139">
        <f>J124</f>
        <v>250000</v>
      </c>
      <c r="K123" s="139">
        <f t="shared" si="38"/>
        <v>250000</v>
      </c>
      <c r="L123" s="139">
        <f t="shared" si="38"/>
        <v>250000</v>
      </c>
    </row>
    <row r="124" spans="1:12" s="140" customFormat="1">
      <c r="A124" s="2" t="s">
        <v>98</v>
      </c>
      <c r="B124" s="138" t="s">
        <v>41</v>
      </c>
      <c r="C124" s="3" t="s">
        <v>30</v>
      </c>
      <c r="D124" s="3" t="s">
        <v>16</v>
      </c>
      <c r="E124" s="3" t="s">
        <v>262</v>
      </c>
      <c r="F124" s="3" t="s">
        <v>68</v>
      </c>
      <c r="G124" s="3" t="s">
        <v>142</v>
      </c>
      <c r="H124" s="3" t="s">
        <v>263</v>
      </c>
      <c r="I124" s="16" t="s">
        <v>97</v>
      </c>
      <c r="J124" s="139">
        <f>J125</f>
        <v>250000</v>
      </c>
      <c r="K124" s="139">
        <f t="shared" si="38"/>
        <v>250000</v>
      </c>
      <c r="L124" s="139">
        <f t="shared" si="38"/>
        <v>250000</v>
      </c>
    </row>
    <row r="125" spans="1:12" s="140" customFormat="1" ht="25.5">
      <c r="A125" s="2" t="s">
        <v>104</v>
      </c>
      <c r="B125" s="138" t="s">
        <v>41</v>
      </c>
      <c r="C125" s="3" t="s">
        <v>30</v>
      </c>
      <c r="D125" s="3" t="s">
        <v>16</v>
      </c>
      <c r="E125" s="3" t="s">
        <v>262</v>
      </c>
      <c r="F125" s="3" t="s">
        <v>68</v>
      </c>
      <c r="G125" s="3" t="s">
        <v>142</v>
      </c>
      <c r="H125" s="3" t="s">
        <v>263</v>
      </c>
      <c r="I125" s="16" t="s">
        <v>105</v>
      </c>
      <c r="J125" s="139">
        <v>250000</v>
      </c>
      <c r="K125" s="139">
        <v>250000</v>
      </c>
      <c r="L125" s="139">
        <v>250000</v>
      </c>
    </row>
    <row r="126" spans="1:12">
      <c r="A126" s="11"/>
      <c r="B126" s="45"/>
      <c r="C126" s="1"/>
      <c r="D126" s="1"/>
      <c r="E126" s="1"/>
      <c r="F126" s="1"/>
      <c r="G126" s="1"/>
      <c r="H126" s="1"/>
      <c r="I126" s="13"/>
      <c r="J126" s="78"/>
      <c r="K126" s="78"/>
      <c r="L126" s="78"/>
    </row>
    <row r="127" spans="1:12" ht="15.75">
      <c r="A127" s="32" t="s">
        <v>4</v>
      </c>
      <c r="B127" s="28" t="s">
        <v>41</v>
      </c>
      <c r="C127" s="28" t="s">
        <v>19</v>
      </c>
      <c r="D127" s="1"/>
      <c r="E127" s="1"/>
      <c r="F127" s="1"/>
      <c r="G127" s="1"/>
      <c r="H127" s="1"/>
      <c r="I127" s="13"/>
      <c r="J127" s="96">
        <f>J128</f>
        <v>772400</v>
      </c>
      <c r="K127" s="96">
        <f t="shared" ref="K127:L128" si="39">K128</f>
        <v>772400</v>
      </c>
      <c r="L127" s="96">
        <f t="shared" si="39"/>
        <v>772400</v>
      </c>
    </row>
    <row r="128" spans="1:12">
      <c r="A128" s="22" t="s">
        <v>50</v>
      </c>
      <c r="B128" s="14" t="s">
        <v>41</v>
      </c>
      <c r="C128" s="14" t="s">
        <v>19</v>
      </c>
      <c r="D128" s="14" t="s">
        <v>20</v>
      </c>
      <c r="E128" s="14"/>
      <c r="F128" s="14"/>
      <c r="G128" s="14"/>
      <c r="H128" s="14"/>
      <c r="I128" s="27"/>
      <c r="J128" s="97">
        <f>J129</f>
        <v>772400</v>
      </c>
      <c r="K128" s="97">
        <f t="shared" si="39"/>
        <v>772400</v>
      </c>
      <c r="L128" s="97">
        <f t="shared" si="39"/>
        <v>772400</v>
      </c>
    </row>
    <row r="129" spans="1:12" ht="25.5">
      <c r="A129" s="2" t="s">
        <v>391</v>
      </c>
      <c r="B129" s="1" t="s">
        <v>41</v>
      </c>
      <c r="C129" s="1" t="s">
        <v>19</v>
      </c>
      <c r="D129" s="1" t="s">
        <v>20</v>
      </c>
      <c r="E129" s="1" t="s">
        <v>2</v>
      </c>
      <c r="F129" s="1" t="s">
        <v>68</v>
      </c>
      <c r="G129" s="1" t="s">
        <v>142</v>
      </c>
      <c r="H129" s="1" t="s">
        <v>143</v>
      </c>
      <c r="I129" s="13"/>
      <c r="J129" s="78">
        <f>J130+J135</f>
        <v>772400</v>
      </c>
      <c r="K129" s="78">
        <f t="shared" ref="K129:L129" si="40">K130+K135</f>
        <v>772400</v>
      </c>
      <c r="L129" s="78">
        <f t="shared" si="40"/>
        <v>772400</v>
      </c>
    </row>
    <row r="130" spans="1:12">
      <c r="A130" s="2" t="s">
        <v>317</v>
      </c>
      <c r="B130" s="1" t="s">
        <v>41</v>
      </c>
      <c r="C130" s="1" t="s">
        <v>19</v>
      </c>
      <c r="D130" s="1" t="s">
        <v>20</v>
      </c>
      <c r="E130" s="1" t="s">
        <v>2</v>
      </c>
      <c r="F130" s="1" t="s">
        <v>68</v>
      </c>
      <c r="G130" s="1" t="s">
        <v>142</v>
      </c>
      <c r="H130" s="1" t="s">
        <v>153</v>
      </c>
      <c r="I130" s="13"/>
      <c r="J130" s="78">
        <f>J131+J133</f>
        <v>507700</v>
      </c>
      <c r="K130" s="78">
        <f t="shared" ref="K130:L130" si="41">K131+K133</f>
        <v>507700</v>
      </c>
      <c r="L130" s="78">
        <f t="shared" si="41"/>
        <v>507700</v>
      </c>
    </row>
    <row r="131" spans="1:12" ht="25.5">
      <c r="A131" s="75" t="s">
        <v>231</v>
      </c>
      <c r="B131" s="1" t="s">
        <v>41</v>
      </c>
      <c r="C131" s="1" t="s">
        <v>19</v>
      </c>
      <c r="D131" s="1" t="s">
        <v>20</v>
      </c>
      <c r="E131" s="1" t="s">
        <v>2</v>
      </c>
      <c r="F131" s="1" t="s">
        <v>68</v>
      </c>
      <c r="G131" s="1" t="s">
        <v>142</v>
      </c>
      <c r="H131" s="1" t="s">
        <v>153</v>
      </c>
      <c r="I131" s="13" t="s">
        <v>92</v>
      </c>
      <c r="J131" s="78">
        <f>J132</f>
        <v>422200</v>
      </c>
      <c r="K131" s="78">
        <f t="shared" ref="K131:L131" si="42">K132</f>
        <v>422200</v>
      </c>
      <c r="L131" s="78">
        <f t="shared" si="42"/>
        <v>422200</v>
      </c>
    </row>
    <row r="132" spans="1:12" ht="25.5">
      <c r="A132" s="74" t="s">
        <v>96</v>
      </c>
      <c r="B132" s="1" t="s">
        <v>41</v>
      </c>
      <c r="C132" s="1" t="s">
        <v>19</v>
      </c>
      <c r="D132" s="1" t="s">
        <v>20</v>
      </c>
      <c r="E132" s="1" t="s">
        <v>2</v>
      </c>
      <c r="F132" s="1" t="s">
        <v>68</v>
      </c>
      <c r="G132" s="1" t="s">
        <v>142</v>
      </c>
      <c r="H132" s="1" t="s">
        <v>153</v>
      </c>
      <c r="I132" s="13" t="s">
        <v>93</v>
      </c>
      <c r="J132" s="78">
        <v>422200</v>
      </c>
      <c r="K132" s="78">
        <v>422200</v>
      </c>
      <c r="L132" s="78">
        <v>422200</v>
      </c>
    </row>
    <row r="133" spans="1:12">
      <c r="A133" s="9" t="s">
        <v>98</v>
      </c>
      <c r="B133" s="1" t="s">
        <v>41</v>
      </c>
      <c r="C133" s="1" t="s">
        <v>19</v>
      </c>
      <c r="D133" s="1" t="s">
        <v>20</v>
      </c>
      <c r="E133" s="1" t="s">
        <v>2</v>
      </c>
      <c r="F133" s="1" t="s">
        <v>68</v>
      </c>
      <c r="G133" s="1" t="s">
        <v>142</v>
      </c>
      <c r="H133" s="1" t="s">
        <v>153</v>
      </c>
      <c r="I133" s="13" t="s">
        <v>97</v>
      </c>
      <c r="J133" s="78">
        <f>J134</f>
        <v>85500</v>
      </c>
      <c r="K133" s="78">
        <f t="shared" ref="K133:L133" si="43">K134</f>
        <v>85500</v>
      </c>
      <c r="L133" s="78">
        <f t="shared" si="43"/>
        <v>85500</v>
      </c>
    </row>
    <row r="134" spans="1:12" ht="14.25" customHeight="1">
      <c r="A134" s="55" t="s">
        <v>204</v>
      </c>
      <c r="B134" s="1" t="s">
        <v>41</v>
      </c>
      <c r="C134" s="1" t="s">
        <v>19</v>
      </c>
      <c r="D134" s="1" t="s">
        <v>20</v>
      </c>
      <c r="E134" s="1" t="s">
        <v>2</v>
      </c>
      <c r="F134" s="1" t="s">
        <v>68</v>
      </c>
      <c r="G134" s="1" t="s">
        <v>142</v>
      </c>
      <c r="H134" s="1" t="s">
        <v>153</v>
      </c>
      <c r="I134" s="13" t="s">
        <v>203</v>
      </c>
      <c r="J134" s="78">
        <v>85500</v>
      </c>
      <c r="K134" s="78">
        <v>85500</v>
      </c>
      <c r="L134" s="78">
        <v>85500</v>
      </c>
    </row>
    <row r="135" spans="1:12">
      <c r="A135" s="2" t="s">
        <v>131</v>
      </c>
      <c r="B135" s="1" t="s">
        <v>41</v>
      </c>
      <c r="C135" s="1" t="s">
        <v>19</v>
      </c>
      <c r="D135" s="1" t="s">
        <v>20</v>
      </c>
      <c r="E135" s="1" t="s">
        <v>2</v>
      </c>
      <c r="F135" s="1" t="s">
        <v>68</v>
      </c>
      <c r="G135" s="1" t="s">
        <v>142</v>
      </c>
      <c r="H135" s="1" t="s">
        <v>154</v>
      </c>
      <c r="I135" s="13"/>
      <c r="J135" s="78">
        <f>J136+J138</f>
        <v>264700</v>
      </c>
      <c r="K135" s="78">
        <f t="shared" ref="K135:L135" si="44">K136+K138</f>
        <v>264700</v>
      </c>
      <c r="L135" s="78">
        <f t="shared" si="44"/>
        <v>264700</v>
      </c>
    </row>
    <row r="136" spans="1:12" ht="25.5">
      <c r="A136" s="75" t="s">
        <v>231</v>
      </c>
      <c r="B136" s="1" t="s">
        <v>41</v>
      </c>
      <c r="C136" s="1" t="s">
        <v>19</v>
      </c>
      <c r="D136" s="1" t="s">
        <v>20</v>
      </c>
      <c r="E136" s="1" t="s">
        <v>2</v>
      </c>
      <c r="F136" s="1" t="s">
        <v>68</v>
      </c>
      <c r="G136" s="1" t="s">
        <v>142</v>
      </c>
      <c r="H136" s="1" t="s">
        <v>154</v>
      </c>
      <c r="I136" s="13" t="s">
        <v>92</v>
      </c>
      <c r="J136" s="78">
        <f>J137</f>
        <v>190700</v>
      </c>
      <c r="K136" s="78">
        <f t="shared" ref="K136:L136" si="45">K137</f>
        <v>190700</v>
      </c>
      <c r="L136" s="78">
        <f t="shared" si="45"/>
        <v>190700</v>
      </c>
    </row>
    <row r="137" spans="1:12" ht="25.5">
      <c r="A137" s="74" t="s">
        <v>96</v>
      </c>
      <c r="B137" s="1" t="s">
        <v>41</v>
      </c>
      <c r="C137" s="1" t="s">
        <v>19</v>
      </c>
      <c r="D137" s="1" t="s">
        <v>20</v>
      </c>
      <c r="E137" s="1" t="s">
        <v>2</v>
      </c>
      <c r="F137" s="1" t="s">
        <v>68</v>
      </c>
      <c r="G137" s="1" t="s">
        <v>142</v>
      </c>
      <c r="H137" s="1" t="s">
        <v>154</v>
      </c>
      <c r="I137" s="13" t="s">
        <v>93</v>
      </c>
      <c r="J137" s="78">
        <v>190700</v>
      </c>
      <c r="K137" s="78">
        <v>190700</v>
      </c>
      <c r="L137" s="78">
        <v>190700</v>
      </c>
    </row>
    <row r="138" spans="1:12">
      <c r="A138" s="9" t="s">
        <v>98</v>
      </c>
      <c r="B138" s="1" t="s">
        <v>41</v>
      </c>
      <c r="C138" s="1" t="s">
        <v>19</v>
      </c>
      <c r="D138" s="1" t="s">
        <v>20</v>
      </c>
      <c r="E138" s="1" t="s">
        <v>2</v>
      </c>
      <c r="F138" s="1" t="s">
        <v>68</v>
      </c>
      <c r="G138" s="1" t="s">
        <v>142</v>
      </c>
      <c r="H138" s="1" t="s">
        <v>154</v>
      </c>
      <c r="I138" s="13" t="s">
        <v>97</v>
      </c>
      <c r="J138" s="78">
        <f>J139</f>
        <v>74000</v>
      </c>
      <c r="K138" s="78">
        <f t="shared" ref="K138:L138" si="46">K139</f>
        <v>74000</v>
      </c>
      <c r="L138" s="78">
        <f t="shared" si="46"/>
        <v>74000</v>
      </c>
    </row>
    <row r="139" spans="1:12">
      <c r="A139" s="55" t="s">
        <v>204</v>
      </c>
      <c r="B139" s="1" t="s">
        <v>41</v>
      </c>
      <c r="C139" s="1" t="s">
        <v>19</v>
      </c>
      <c r="D139" s="1" t="s">
        <v>20</v>
      </c>
      <c r="E139" s="1" t="s">
        <v>2</v>
      </c>
      <c r="F139" s="1" t="s">
        <v>68</v>
      </c>
      <c r="G139" s="1" t="s">
        <v>142</v>
      </c>
      <c r="H139" s="1" t="s">
        <v>154</v>
      </c>
      <c r="I139" s="13" t="s">
        <v>203</v>
      </c>
      <c r="J139" s="78">
        <v>74000</v>
      </c>
      <c r="K139" s="78">
        <v>74000</v>
      </c>
      <c r="L139" s="78">
        <v>74000</v>
      </c>
    </row>
    <row r="140" spans="1:12">
      <c r="A140" s="74"/>
      <c r="B140" s="1"/>
      <c r="C140" s="1"/>
      <c r="D140" s="1"/>
      <c r="E140" s="1"/>
      <c r="F140" s="1"/>
      <c r="G140" s="1"/>
      <c r="H140" s="1"/>
      <c r="I140" s="13"/>
      <c r="J140" s="78"/>
      <c r="K140" s="78"/>
      <c r="L140" s="78"/>
    </row>
    <row r="141" spans="1:12" ht="25.5">
      <c r="A141" s="44" t="s">
        <v>338</v>
      </c>
      <c r="B141" s="43" t="s">
        <v>40</v>
      </c>
      <c r="C141" s="41"/>
      <c r="D141" s="41"/>
      <c r="E141" s="41"/>
      <c r="F141" s="41"/>
      <c r="G141" s="41"/>
      <c r="H141" s="42"/>
      <c r="I141" s="40"/>
      <c r="J141" s="95">
        <f>J142+J265</f>
        <v>484717742.76999998</v>
      </c>
      <c r="K141" s="95">
        <f>K142+K265</f>
        <v>485676829.93000001</v>
      </c>
      <c r="L141" s="95">
        <f>L142+L265</f>
        <v>486906628.45000005</v>
      </c>
    </row>
    <row r="142" spans="1:12" ht="15.75">
      <c r="A142" s="23" t="s">
        <v>24</v>
      </c>
      <c r="B142" s="28" t="s">
        <v>40</v>
      </c>
      <c r="C142" s="28" t="s">
        <v>2</v>
      </c>
      <c r="D142" s="29"/>
      <c r="E142" s="29"/>
      <c r="F142" s="29"/>
      <c r="G142" s="29"/>
      <c r="H142" s="29"/>
      <c r="I142" s="30"/>
      <c r="J142" s="96">
        <f>J143+J159+J189+J220</f>
        <v>474136258.88999999</v>
      </c>
      <c r="K142" s="96">
        <f t="shared" ref="K142:L142" si="47">K143+K159+K189+K220</f>
        <v>475390336.75999999</v>
      </c>
      <c r="L142" s="96">
        <f t="shared" si="47"/>
        <v>476918840.54000002</v>
      </c>
    </row>
    <row r="143" spans="1:12">
      <c r="A143" s="4" t="s">
        <v>8</v>
      </c>
      <c r="B143" s="14" t="s">
        <v>40</v>
      </c>
      <c r="C143" s="14" t="s">
        <v>2</v>
      </c>
      <c r="D143" s="14" t="s">
        <v>20</v>
      </c>
      <c r="E143" s="14"/>
      <c r="F143" s="14"/>
      <c r="G143" s="14"/>
      <c r="H143" s="14"/>
      <c r="I143" s="27"/>
      <c r="J143" s="97">
        <f>J144</f>
        <v>99783804</v>
      </c>
      <c r="K143" s="97">
        <f t="shared" ref="K143:L144" si="48">K144</f>
        <v>102013864.09999999</v>
      </c>
      <c r="L143" s="97">
        <f t="shared" si="48"/>
        <v>102632057.97</v>
      </c>
    </row>
    <row r="144" spans="1:12" ht="25.5">
      <c r="A144" s="2" t="s">
        <v>392</v>
      </c>
      <c r="B144" s="62" t="s">
        <v>40</v>
      </c>
      <c r="C144" s="62" t="s">
        <v>2</v>
      </c>
      <c r="D144" s="62" t="s">
        <v>20</v>
      </c>
      <c r="E144" s="62" t="s">
        <v>20</v>
      </c>
      <c r="F144" s="62" t="s">
        <v>68</v>
      </c>
      <c r="G144" s="62" t="s">
        <v>142</v>
      </c>
      <c r="H144" s="62" t="s">
        <v>143</v>
      </c>
      <c r="I144" s="88"/>
      <c r="J144" s="100">
        <f>J145</f>
        <v>99783804</v>
      </c>
      <c r="K144" s="100">
        <f t="shared" si="48"/>
        <v>102013864.09999999</v>
      </c>
      <c r="L144" s="100">
        <f t="shared" si="48"/>
        <v>102632057.97</v>
      </c>
    </row>
    <row r="145" spans="1:12" ht="25.5">
      <c r="A145" s="2" t="s">
        <v>133</v>
      </c>
      <c r="B145" s="62" t="s">
        <v>40</v>
      </c>
      <c r="C145" s="62" t="s">
        <v>2</v>
      </c>
      <c r="D145" s="62" t="s">
        <v>20</v>
      </c>
      <c r="E145" s="62" t="s">
        <v>20</v>
      </c>
      <c r="F145" s="62" t="s">
        <v>121</v>
      </c>
      <c r="G145" s="62" t="s">
        <v>142</v>
      </c>
      <c r="H145" s="62" t="s">
        <v>143</v>
      </c>
      <c r="I145" s="88"/>
      <c r="J145" s="100">
        <f>J146+J149+J152+J155</f>
        <v>99783804</v>
      </c>
      <c r="K145" s="100">
        <f t="shared" ref="K145:L145" si="49">K146+K149+K152+K155</f>
        <v>102013864.09999999</v>
      </c>
      <c r="L145" s="100">
        <f t="shared" si="49"/>
        <v>102632057.97</v>
      </c>
    </row>
    <row r="146" spans="1:12" ht="25.5">
      <c r="A146" s="2" t="s">
        <v>134</v>
      </c>
      <c r="B146" s="62" t="s">
        <v>40</v>
      </c>
      <c r="C146" s="62" t="s">
        <v>2</v>
      </c>
      <c r="D146" s="62" t="s">
        <v>20</v>
      </c>
      <c r="E146" s="62" t="s">
        <v>20</v>
      </c>
      <c r="F146" s="62" t="s">
        <v>121</v>
      </c>
      <c r="G146" s="62" t="s">
        <v>142</v>
      </c>
      <c r="H146" s="62" t="s">
        <v>155</v>
      </c>
      <c r="I146" s="88"/>
      <c r="J146" s="100">
        <f>J147</f>
        <v>44583804</v>
      </c>
      <c r="K146" s="100">
        <f t="shared" ref="K146:L147" si="50">K147</f>
        <v>45213864.100000001</v>
      </c>
      <c r="L146" s="100">
        <f t="shared" si="50"/>
        <v>45132057.969999999</v>
      </c>
    </row>
    <row r="147" spans="1:12" ht="25.5">
      <c r="A147" s="7" t="s">
        <v>70</v>
      </c>
      <c r="B147" s="62" t="s">
        <v>40</v>
      </c>
      <c r="C147" s="62" t="s">
        <v>2</v>
      </c>
      <c r="D147" s="62" t="s">
        <v>20</v>
      </c>
      <c r="E147" s="62" t="s">
        <v>20</v>
      </c>
      <c r="F147" s="62" t="s">
        <v>121</v>
      </c>
      <c r="G147" s="62" t="s">
        <v>142</v>
      </c>
      <c r="H147" s="62" t="s">
        <v>155</v>
      </c>
      <c r="I147" s="88" t="s">
        <v>69</v>
      </c>
      <c r="J147" s="100">
        <f>J148</f>
        <v>44583804</v>
      </c>
      <c r="K147" s="100">
        <f t="shared" si="50"/>
        <v>45213864.100000001</v>
      </c>
      <c r="L147" s="100">
        <f t="shared" si="50"/>
        <v>45132057.969999999</v>
      </c>
    </row>
    <row r="148" spans="1:12">
      <c r="A148" s="11" t="s">
        <v>73</v>
      </c>
      <c r="B148" s="62" t="s">
        <v>40</v>
      </c>
      <c r="C148" s="62" t="s">
        <v>2</v>
      </c>
      <c r="D148" s="62" t="s">
        <v>20</v>
      </c>
      <c r="E148" s="62" t="s">
        <v>20</v>
      </c>
      <c r="F148" s="62" t="s">
        <v>121</v>
      </c>
      <c r="G148" s="62" t="s">
        <v>142</v>
      </c>
      <c r="H148" s="62" t="s">
        <v>155</v>
      </c>
      <c r="I148" s="88" t="s">
        <v>72</v>
      </c>
      <c r="J148" s="100">
        <f>43683804+900000</f>
        <v>44583804</v>
      </c>
      <c r="K148" s="100">
        <f>44413864.1+800000</f>
        <v>45213864.100000001</v>
      </c>
      <c r="L148" s="100">
        <f>44632057.97+500000</f>
        <v>45132057.969999999</v>
      </c>
    </row>
    <row r="149" spans="1:12" ht="25.5">
      <c r="A149" s="2" t="s">
        <v>312</v>
      </c>
      <c r="B149" s="62" t="s">
        <v>40</v>
      </c>
      <c r="C149" s="62" t="s">
        <v>2</v>
      </c>
      <c r="D149" s="62" t="s">
        <v>20</v>
      </c>
      <c r="E149" s="62" t="s">
        <v>20</v>
      </c>
      <c r="F149" s="62" t="s">
        <v>121</v>
      </c>
      <c r="G149" s="62" t="s">
        <v>142</v>
      </c>
      <c r="H149" s="56" t="s">
        <v>205</v>
      </c>
      <c r="I149" s="110"/>
      <c r="J149" s="100">
        <f>J150</f>
        <v>500000</v>
      </c>
      <c r="K149" s="100">
        <f t="shared" ref="K149:L150" si="51">K150</f>
        <v>500000</v>
      </c>
      <c r="L149" s="100">
        <f t="shared" si="51"/>
        <v>0</v>
      </c>
    </row>
    <row r="150" spans="1:12" ht="25.5">
      <c r="A150" s="7" t="s">
        <v>70</v>
      </c>
      <c r="B150" s="62" t="s">
        <v>40</v>
      </c>
      <c r="C150" s="62" t="s">
        <v>2</v>
      </c>
      <c r="D150" s="62" t="s">
        <v>20</v>
      </c>
      <c r="E150" s="62" t="s">
        <v>20</v>
      </c>
      <c r="F150" s="62" t="s">
        <v>121</v>
      </c>
      <c r="G150" s="62" t="s">
        <v>142</v>
      </c>
      <c r="H150" s="56" t="s">
        <v>205</v>
      </c>
      <c r="I150" s="110" t="s">
        <v>69</v>
      </c>
      <c r="J150" s="100">
        <f>J151</f>
        <v>500000</v>
      </c>
      <c r="K150" s="100">
        <f t="shared" si="51"/>
        <v>500000</v>
      </c>
      <c r="L150" s="100">
        <f t="shared" si="51"/>
        <v>0</v>
      </c>
    </row>
    <row r="151" spans="1:12">
      <c r="A151" s="11" t="s">
        <v>73</v>
      </c>
      <c r="B151" s="62" t="s">
        <v>40</v>
      </c>
      <c r="C151" s="62" t="s">
        <v>2</v>
      </c>
      <c r="D151" s="62" t="s">
        <v>20</v>
      </c>
      <c r="E151" s="62" t="s">
        <v>20</v>
      </c>
      <c r="F151" s="62" t="s">
        <v>121</v>
      </c>
      <c r="G151" s="62" t="s">
        <v>142</v>
      </c>
      <c r="H151" s="56" t="s">
        <v>205</v>
      </c>
      <c r="I151" s="110" t="s">
        <v>72</v>
      </c>
      <c r="J151" s="100">
        <v>500000</v>
      </c>
      <c r="K151" s="100">
        <v>500000</v>
      </c>
      <c r="L151" s="100"/>
    </row>
    <row r="152" spans="1:12" ht="63.75">
      <c r="A152" s="11" t="s">
        <v>257</v>
      </c>
      <c r="B152" s="62" t="s">
        <v>40</v>
      </c>
      <c r="C152" s="62" t="s">
        <v>2</v>
      </c>
      <c r="D152" s="62" t="s">
        <v>20</v>
      </c>
      <c r="E152" s="62" t="s">
        <v>20</v>
      </c>
      <c r="F152" s="62" t="s">
        <v>121</v>
      </c>
      <c r="G152" s="62" t="s">
        <v>142</v>
      </c>
      <c r="H152" s="56" t="s">
        <v>384</v>
      </c>
      <c r="I152" s="88"/>
      <c r="J152" s="100">
        <f>J153</f>
        <v>1500000</v>
      </c>
      <c r="K152" s="100">
        <f t="shared" ref="K152:L153" si="52">K153</f>
        <v>1600000</v>
      </c>
      <c r="L152" s="100">
        <f t="shared" si="52"/>
        <v>1600000</v>
      </c>
    </row>
    <row r="153" spans="1:12" ht="25.5">
      <c r="A153" s="7" t="s">
        <v>70</v>
      </c>
      <c r="B153" s="62" t="s">
        <v>40</v>
      </c>
      <c r="C153" s="62" t="s">
        <v>2</v>
      </c>
      <c r="D153" s="62" t="s">
        <v>20</v>
      </c>
      <c r="E153" s="62" t="s">
        <v>20</v>
      </c>
      <c r="F153" s="62" t="s">
        <v>121</v>
      </c>
      <c r="G153" s="62" t="s">
        <v>142</v>
      </c>
      <c r="H153" s="56" t="s">
        <v>384</v>
      </c>
      <c r="I153" s="110" t="s">
        <v>69</v>
      </c>
      <c r="J153" s="100">
        <f>J154</f>
        <v>1500000</v>
      </c>
      <c r="K153" s="100">
        <f t="shared" si="52"/>
        <v>1600000</v>
      </c>
      <c r="L153" s="100">
        <f t="shared" si="52"/>
        <v>1600000</v>
      </c>
    </row>
    <row r="154" spans="1:12">
      <c r="A154" s="11" t="s">
        <v>73</v>
      </c>
      <c r="B154" s="62" t="s">
        <v>40</v>
      </c>
      <c r="C154" s="62" t="s">
        <v>2</v>
      </c>
      <c r="D154" s="62" t="s">
        <v>20</v>
      </c>
      <c r="E154" s="62" t="s">
        <v>20</v>
      </c>
      <c r="F154" s="62" t="s">
        <v>121</v>
      </c>
      <c r="G154" s="62" t="s">
        <v>142</v>
      </c>
      <c r="H154" s="56" t="s">
        <v>384</v>
      </c>
      <c r="I154" s="110" t="s">
        <v>72</v>
      </c>
      <c r="J154" s="100">
        <v>1500000</v>
      </c>
      <c r="K154" s="100">
        <v>1600000</v>
      </c>
      <c r="L154" s="100">
        <v>1600000</v>
      </c>
    </row>
    <row r="155" spans="1:12" ht="25.5">
      <c r="A155" s="7" t="s">
        <v>327</v>
      </c>
      <c r="B155" s="62" t="s">
        <v>40</v>
      </c>
      <c r="C155" s="62" t="s">
        <v>2</v>
      </c>
      <c r="D155" s="62" t="s">
        <v>20</v>
      </c>
      <c r="E155" s="62" t="s">
        <v>20</v>
      </c>
      <c r="F155" s="62" t="s">
        <v>121</v>
      </c>
      <c r="G155" s="62" t="s">
        <v>142</v>
      </c>
      <c r="H155" s="56" t="s">
        <v>377</v>
      </c>
      <c r="I155" s="88"/>
      <c r="J155" s="100">
        <f>J156</f>
        <v>53200000</v>
      </c>
      <c r="K155" s="100">
        <f t="shared" ref="K155:L156" si="53">K156</f>
        <v>54700000</v>
      </c>
      <c r="L155" s="100">
        <f t="shared" si="53"/>
        <v>55900000</v>
      </c>
    </row>
    <row r="156" spans="1:12" ht="25.5">
      <c r="A156" s="7" t="s">
        <v>70</v>
      </c>
      <c r="B156" s="62" t="s">
        <v>40</v>
      </c>
      <c r="C156" s="62" t="s">
        <v>2</v>
      </c>
      <c r="D156" s="62" t="s">
        <v>20</v>
      </c>
      <c r="E156" s="62" t="s">
        <v>20</v>
      </c>
      <c r="F156" s="62" t="s">
        <v>121</v>
      </c>
      <c r="G156" s="62" t="s">
        <v>142</v>
      </c>
      <c r="H156" s="56" t="s">
        <v>377</v>
      </c>
      <c r="I156" s="88" t="s">
        <v>69</v>
      </c>
      <c r="J156" s="100">
        <f>J157</f>
        <v>53200000</v>
      </c>
      <c r="K156" s="100">
        <f t="shared" si="53"/>
        <v>54700000</v>
      </c>
      <c r="L156" s="100">
        <f t="shared" si="53"/>
        <v>55900000</v>
      </c>
    </row>
    <row r="157" spans="1:12">
      <c r="A157" s="11" t="s">
        <v>73</v>
      </c>
      <c r="B157" s="62" t="s">
        <v>40</v>
      </c>
      <c r="C157" s="62" t="s">
        <v>2</v>
      </c>
      <c r="D157" s="62" t="s">
        <v>20</v>
      </c>
      <c r="E157" s="62" t="s">
        <v>20</v>
      </c>
      <c r="F157" s="62" t="s">
        <v>121</v>
      </c>
      <c r="G157" s="62" t="s">
        <v>142</v>
      </c>
      <c r="H157" s="56" t="s">
        <v>377</v>
      </c>
      <c r="I157" s="88" t="s">
        <v>72</v>
      </c>
      <c r="J157" s="100">
        <v>53200000</v>
      </c>
      <c r="K157" s="100">
        <v>54700000</v>
      </c>
      <c r="L157" s="100">
        <v>55900000</v>
      </c>
    </row>
    <row r="158" spans="1:12">
      <c r="A158" s="7"/>
      <c r="B158" s="1"/>
      <c r="C158" s="1"/>
      <c r="D158" s="1"/>
      <c r="E158" s="1"/>
      <c r="F158" s="1"/>
      <c r="G158" s="1"/>
      <c r="H158" s="1"/>
      <c r="I158" s="13"/>
      <c r="J158" s="78"/>
      <c r="K158" s="78"/>
      <c r="L158" s="78"/>
    </row>
    <row r="159" spans="1:12" s="81" customFormat="1">
      <c r="A159" s="4" t="s">
        <v>25</v>
      </c>
      <c r="B159" s="14" t="s">
        <v>40</v>
      </c>
      <c r="C159" s="15" t="s">
        <v>2</v>
      </c>
      <c r="D159" s="15" t="s">
        <v>17</v>
      </c>
      <c r="E159" s="15"/>
      <c r="F159" s="15"/>
      <c r="G159" s="15"/>
      <c r="H159" s="15"/>
      <c r="I159" s="25"/>
      <c r="J159" s="97">
        <f>J160</f>
        <v>321564006.16999996</v>
      </c>
      <c r="K159" s="97">
        <f t="shared" ref="K159:L159" si="54">K160</f>
        <v>324947433.58999997</v>
      </c>
      <c r="L159" s="97">
        <f t="shared" si="54"/>
        <v>325738901.62</v>
      </c>
    </row>
    <row r="160" spans="1:12" s="81" customFormat="1" ht="25.5">
      <c r="A160" s="2" t="s">
        <v>392</v>
      </c>
      <c r="B160" s="62" t="s">
        <v>40</v>
      </c>
      <c r="C160" s="1" t="s">
        <v>2</v>
      </c>
      <c r="D160" s="1" t="s">
        <v>17</v>
      </c>
      <c r="E160" s="1" t="s">
        <v>20</v>
      </c>
      <c r="F160" s="1" t="s">
        <v>68</v>
      </c>
      <c r="G160" s="1" t="s">
        <v>142</v>
      </c>
      <c r="H160" s="1" t="s">
        <v>143</v>
      </c>
      <c r="I160" s="13"/>
      <c r="J160" s="100">
        <f>J161+J180+J184</f>
        <v>321564006.16999996</v>
      </c>
      <c r="K160" s="100">
        <f>K161+K180+K184</f>
        <v>324947433.58999997</v>
      </c>
      <c r="L160" s="100">
        <f>L161+L180+L184</f>
        <v>325738901.62</v>
      </c>
    </row>
    <row r="161" spans="1:12" s="81" customFormat="1">
      <c r="A161" s="2" t="s">
        <v>136</v>
      </c>
      <c r="B161" s="62" t="s">
        <v>40</v>
      </c>
      <c r="C161" s="1" t="s">
        <v>2</v>
      </c>
      <c r="D161" s="1" t="s">
        <v>17</v>
      </c>
      <c r="E161" s="1" t="s">
        <v>20</v>
      </c>
      <c r="F161" s="1" t="s">
        <v>128</v>
      </c>
      <c r="G161" s="1" t="s">
        <v>142</v>
      </c>
      <c r="H161" s="1" t="s">
        <v>143</v>
      </c>
      <c r="I161" s="13"/>
      <c r="J161" s="100">
        <f>J162+J165+J168+J171+J174+J177</f>
        <v>320901006.16999996</v>
      </c>
      <c r="K161" s="100">
        <f t="shared" ref="K161:L161" si="55">K162+K165+K168+K171+K174+K177</f>
        <v>324284433.58999997</v>
      </c>
      <c r="L161" s="100">
        <f t="shared" si="55"/>
        <v>325075901.62</v>
      </c>
    </row>
    <row r="162" spans="1:12" s="81" customFormat="1" ht="38.25">
      <c r="A162" s="2" t="s">
        <v>137</v>
      </c>
      <c r="B162" s="62" t="s">
        <v>40</v>
      </c>
      <c r="C162" s="1" t="s">
        <v>2</v>
      </c>
      <c r="D162" s="1" t="s">
        <v>17</v>
      </c>
      <c r="E162" s="1" t="s">
        <v>20</v>
      </c>
      <c r="F162" s="1" t="s">
        <v>128</v>
      </c>
      <c r="G162" s="1" t="s">
        <v>142</v>
      </c>
      <c r="H162" s="1" t="s">
        <v>157</v>
      </c>
      <c r="I162" s="13"/>
      <c r="J162" s="100">
        <f>J163</f>
        <v>122431815</v>
      </c>
      <c r="K162" s="100">
        <f t="shared" ref="K162:L163" si="56">K163</f>
        <v>123702055.08</v>
      </c>
      <c r="L162" s="100">
        <f t="shared" si="56"/>
        <v>124301327.65000001</v>
      </c>
    </row>
    <row r="163" spans="1:12" s="81" customFormat="1" ht="25.5">
      <c r="A163" s="7" t="s">
        <v>70</v>
      </c>
      <c r="B163" s="62" t="s">
        <v>40</v>
      </c>
      <c r="C163" s="1" t="s">
        <v>2</v>
      </c>
      <c r="D163" s="1" t="s">
        <v>17</v>
      </c>
      <c r="E163" s="1" t="s">
        <v>20</v>
      </c>
      <c r="F163" s="1" t="s">
        <v>128</v>
      </c>
      <c r="G163" s="1" t="s">
        <v>142</v>
      </c>
      <c r="H163" s="1" t="s">
        <v>157</v>
      </c>
      <c r="I163" s="13" t="s">
        <v>69</v>
      </c>
      <c r="J163" s="100">
        <f>J164</f>
        <v>122431815</v>
      </c>
      <c r="K163" s="100">
        <f t="shared" si="56"/>
        <v>123702055.08</v>
      </c>
      <c r="L163" s="100">
        <f t="shared" si="56"/>
        <v>124301327.65000001</v>
      </c>
    </row>
    <row r="164" spans="1:12">
      <c r="A164" s="11" t="s">
        <v>73</v>
      </c>
      <c r="B164" s="62" t="s">
        <v>40</v>
      </c>
      <c r="C164" s="1" t="s">
        <v>2</v>
      </c>
      <c r="D164" s="1" t="s">
        <v>17</v>
      </c>
      <c r="E164" s="1" t="s">
        <v>20</v>
      </c>
      <c r="F164" s="1" t="s">
        <v>128</v>
      </c>
      <c r="G164" s="1" t="s">
        <v>142</v>
      </c>
      <c r="H164" s="1" t="s">
        <v>157</v>
      </c>
      <c r="I164" s="13" t="s">
        <v>72</v>
      </c>
      <c r="J164" s="100">
        <f>120131815+2300000</f>
        <v>122431815</v>
      </c>
      <c r="K164" s="100">
        <f>122702055.08+1000000</f>
        <v>123702055.08</v>
      </c>
      <c r="L164" s="100">
        <f>123301327.65+1000000</f>
        <v>124301327.65000001</v>
      </c>
    </row>
    <row r="165" spans="1:12" ht="25.5">
      <c r="A165" s="2" t="s">
        <v>312</v>
      </c>
      <c r="B165" s="62" t="s">
        <v>40</v>
      </c>
      <c r="C165" s="1" t="s">
        <v>2</v>
      </c>
      <c r="D165" s="1" t="s">
        <v>17</v>
      </c>
      <c r="E165" s="1" t="s">
        <v>20</v>
      </c>
      <c r="F165" s="1" t="s">
        <v>128</v>
      </c>
      <c r="G165" s="62" t="s">
        <v>142</v>
      </c>
      <c r="H165" s="56" t="s">
        <v>205</v>
      </c>
      <c r="I165" s="110"/>
      <c r="J165" s="100">
        <f>J166</f>
        <v>2950000</v>
      </c>
      <c r="K165" s="100">
        <f t="shared" ref="K165:L166" si="57">K166</f>
        <v>1000000</v>
      </c>
      <c r="L165" s="100">
        <f t="shared" si="57"/>
        <v>0</v>
      </c>
    </row>
    <row r="166" spans="1:12" ht="25.5">
      <c r="A166" s="7" t="s">
        <v>70</v>
      </c>
      <c r="B166" s="62" t="s">
        <v>40</v>
      </c>
      <c r="C166" s="1" t="s">
        <v>2</v>
      </c>
      <c r="D166" s="1" t="s">
        <v>17</v>
      </c>
      <c r="E166" s="1" t="s">
        <v>20</v>
      </c>
      <c r="F166" s="1" t="s">
        <v>128</v>
      </c>
      <c r="G166" s="62" t="s">
        <v>142</v>
      </c>
      <c r="H166" s="56" t="s">
        <v>205</v>
      </c>
      <c r="I166" s="110" t="s">
        <v>69</v>
      </c>
      <c r="J166" s="100">
        <f>J167</f>
        <v>2950000</v>
      </c>
      <c r="K166" s="100">
        <f t="shared" si="57"/>
        <v>1000000</v>
      </c>
      <c r="L166" s="100">
        <f t="shared" si="57"/>
        <v>0</v>
      </c>
    </row>
    <row r="167" spans="1:12" s="81" customFormat="1">
      <c r="A167" s="11" t="s">
        <v>73</v>
      </c>
      <c r="B167" s="62" t="s">
        <v>40</v>
      </c>
      <c r="C167" s="1" t="s">
        <v>2</v>
      </c>
      <c r="D167" s="1" t="s">
        <v>17</v>
      </c>
      <c r="E167" s="1" t="s">
        <v>20</v>
      </c>
      <c r="F167" s="1" t="s">
        <v>128</v>
      </c>
      <c r="G167" s="62" t="s">
        <v>142</v>
      </c>
      <c r="H167" s="56" t="s">
        <v>205</v>
      </c>
      <c r="I167" s="110" t="s">
        <v>72</v>
      </c>
      <c r="J167" s="100">
        <v>2950000</v>
      </c>
      <c r="K167" s="100">
        <v>1000000</v>
      </c>
      <c r="L167" s="100"/>
    </row>
    <row r="168" spans="1:12" s="81" customFormat="1" ht="38.25">
      <c r="A168" s="2" t="s">
        <v>316</v>
      </c>
      <c r="B168" s="62" t="s">
        <v>40</v>
      </c>
      <c r="C168" s="1" t="s">
        <v>2</v>
      </c>
      <c r="D168" s="1" t="s">
        <v>17</v>
      </c>
      <c r="E168" s="1" t="s">
        <v>20</v>
      </c>
      <c r="F168" s="1" t="s">
        <v>128</v>
      </c>
      <c r="G168" s="1" t="s">
        <v>142</v>
      </c>
      <c r="H168" s="1" t="s">
        <v>150</v>
      </c>
      <c r="I168" s="13"/>
      <c r="J168" s="100">
        <f>J169</f>
        <v>47613</v>
      </c>
      <c r="K168" s="100">
        <f t="shared" ref="K168:L169" si="58">K169</f>
        <v>47613</v>
      </c>
      <c r="L168" s="100">
        <f t="shared" si="58"/>
        <v>47613</v>
      </c>
    </row>
    <row r="169" spans="1:12" s="81" customFormat="1" ht="25.5">
      <c r="A169" s="7" t="s">
        <v>70</v>
      </c>
      <c r="B169" s="62" t="s">
        <v>40</v>
      </c>
      <c r="C169" s="1" t="s">
        <v>2</v>
      </c>
      <c r="D169" s="1" t="s">
        <v>17</v>
      </c>
      <c r="E169" s="1" t="s">
        <v>20</v>
      </c>
      <c r="F169" s="1" t="s">
        <v>128</v>
      </c>
      <c r="G169" s="1" t="s">
        <v>142</v>
      </c>
      <c r="H169" s="1" t="s">
        <v>150</v>
      </c>
      <c r="I169" s="13" t="s">
        <v>69</v>
      </c>
      <c r="J169" s="100">
        <f>J170</f>
        <v>47613</v>
      </c>
      <c r="K169" s="100">
        <f t="shared" si="58"/>
        <v>47613</v>
      </c>
      <c r="L169" s="100">
        <f t="shared" si="58"/>
        <v>47613</v>
      </c>
    </row>
    <row r="170" spans="1:12" s="81" customFormat="1">
      <c r="A170" s="11" t="s">
        <v>73</v>
      </c>
      <c r="B170" s="62" t="s">
        <v>40</v>
      </c>
      <c r="C170" s="1" t="s">
        <v>2</v>
      </c>
      <c r="D170" s="1" t="s">
        <v>17</v>
      </c>
      <c r="E170" s="1" t="s">
        <v>20</v>
      </c>
      <c r="F170" s="1" t="s">
        <v>128</v>
      </c>
      <c r="G170" s="1" t="s">
        <v>142</v>
      </c>
      <c r="H170" s="1" t="s">
        <v>150</v>
      </c>
      <c r="I170" s="13" t="s">
        <v>72</v>
      </c>
      <c r="J170" s="100">
        <v>47613</v>
      </c>
      <c r="K170" s="100">
        <v>47613</v>
      </c>
      <c r="L170" s="100">
        <v>47613</v>
      </c>
    </row>
    <row r="171" spans="1:12" s="81" customFormat="1" ht="76.5">
      <c r="A171" s="11" t="s">
        <v>382</v>
      </c>
      <c r="B171" s="62" t="s">
        <v>40</v>
      </c>
      <c r="C171" s="1" t="s">
        <v>2</v>
      </c>
      <c r="D171" s="1" t="s">
        <v>17</v>
      </c>
      <c r="E171" s="1" t="s">
        <v>20</v>
      </c>
      <c r="F171" s="1" t="s">
        <v>128</v>
      </c>
      <c r="G171" s="1" t="s">
        <v>142</v>
      </c>
      <c r="H171" s="1" t="s">
        <v>373</v>
      </c>
      <c r="I171" s="13"/>
      <c r="J171" s="100">
        <f>J172</f>
        <v>12408615</v>
      </c>
      <c r="K171" s="100">
        <f t="shared" ref="K171:L172" si="59">K172</f>
        <v>12408615</v>
      </c>
      <c r="L171" s="100">
        <f t="shared" si="59"/>
        <v>12408615</v>
      </c>
    </row>
    <row r="172" spans="1:12" s="81" customFormat="1" ht="25.5">
      <c r="A172" s="7" t="s">
        <v>70</v>
      </c>
      <c r="B172" s="62" t="s">
        <v>40</v>
      </c>
      <c r="C172" s="1" t="s">
        <v>2</v>
      </c>
      <c r="D172" s="1" t="s">
        <v>17</v>
      </c>
      <c r="E172" s="1" t="s">
        <v>20</v>
      </c>
      <c r="F172" s="1" t="s">
        <v>128</v>
      </c>
      <c r="G172" s="1" t="s">
        <v>142</v>
      </c>
      <c r="H172" s="1" t="s">
        <v>373</v>
      </c>
      <c r="I172" s="13" t="s">
        <v>69</v>
      </c>
      <c r="J172" s="100">
        <f>J173</f>
        <v>12408615</v>
      </c>
      <c r="K172" s="100">
        <f t="shared" si="59"/>
        <v>12408615</v>
      </c>
      <c r="L172" s="100">
        <f t="shared" si="59"/>
        <v>12408615</v>
      </c>
    </row>
    <row r="173" spans="1:12">
      <c r="A173" s="11" t="s">
        <v>73</v>
      </c>
      <c r="B173" s="62" t="s">
        <v>40</v>
      </c>
      <c r="C173" s="1" t="s">
        <v>2</v>
      </c>
      <c r="D173" s="1" t="s">
        <v>17</v>
      </c>
      <c r="E173" s="1" t="s">
        <v>20</v>
      </c>
      <c r="F173" s="1" t="s">
        <v>128</v>
      </c>
      <c r="G173" s="1" t="s">
        <v>142</v>
      </c>
      <c r="H173" s="1" t="s">
        <v>373</v>
      </c>
      <c r="I173" s="13" t="s">
        <v>72</v>
      </c>
      <c r="J173" s="100">
        <v>12408615</v>
      </c>
      <c r="K173" s="100">
        <v>12408615</v>
      </c>
      <c r="L173" s="100">
        <v>12408615</v>
      </c>
    </row>
    <row r="174" spans="1:12" ht="63.75">
      <c r="A174" s="11" t="s">
        <v>257</v>
      </c>
      <c r="B174" s="62" t="s">
        <v>40</v>
      </c>
      <c r="C174" s="1" t="s">
        <v>2</v>
      </c>
      <c r="D174" s="1" t="s">
        <v>17</v>
      </c>
      <c r="E174" s="1" t="s">
        <v>20</v>
      </c>
      <c r="F174" s="1" t="s">
        <v>128</v>
      </c>
      <c r="G174" s="62" t="s">
        <v>142</v>
      </c>
      <c r="H174" s="56" t="s">
        <v>384</v>
      </c>
      <c r="I174" s="88"/>
      <c r="J174" s="100">
        <f>J175</f>
        <v>7861663.1699999999</v>
      </c>
      <c r="K174" s="100">
        <f t="shared" ref="K174:L175" si="60">K175</f>
        <v>8258550.5099999998</v>
      </c>
      <c r="L174" s="100">
        <f t="shared" si="60"/>
        <v>8248545.9699999997</v>
      </c>
    </row>
    <row r="175" spans="1:12" ht="25.5">
      <c r="A175" s="7" t="s">
        <v>70</v>
      </c>
      <c r="B175" s="62" t="s">
        <v>40</v>
      </c>
      <c r="C175" s="1" t="s">
        <v>2</v>
      </c>
      <c r="D175" s="1" t="s">
        <v>17</v>
      </c>
      <c r="E175" s="1" t="s">
        <v>20</v>
      </c>
      <c r="F175" s="1" t="s">
        <v>128</v>
      </c>
      <c r="G175" s="62" t="s">
        <v>142</v>
      </c>
      <c r="H175" s="56" t="s">
        <v>384</v>
      </c>
      <c r="I175" s="110" t="s">
        <v>69</v>
      </c>
      <c r="J175" s="100">
        <f>J176</f>
        <v>7861663.1699999999</v>
      </c>
      <c r="K175" s="100">
        <f t="shared" si="60"/>
        <v>8258550.5099999998</v>
      </c>
      <c r="L175" s="100">
        <f t="shared" si="60"/>
        <v>8248545.9699999997</v>
      </c>
    </row>
    <row r="176" spans="1:12" s="81" customFormat="1">
      <c r="A176" s="11" t="s">
        <v>73</v>
      </c>
      <c r="B176" s="62" t="s">
        <v>40</v>
      </c>
      <c r="C176" s="1" t="s">
        <v>2</v>
      </c>
      <c r="D176" s="1" t="s">
        <v>17</v>
      </c>
      <c r="E176" s="1" t="s">
        <v>20</v>
      </c>
      <c r="F176" s="1" t="s">
        <v>128</v>
      </c>
      <c r="G176" s="62" t="s">
        <v>142</v>
      </c>
      <c r="H176" s="56" t="s">
        <v>384</v>
      </c>
      <c r="I176" s="110" t="s">
        <v>72</v>
      </c>
      <c r="J176" s="100">
        <v>7861663.1699999999</v>
      </c>
      <c r="K176" s="100">
        <v>8258550.5099999998</v>
      </c>
      <c r="L176" s="100">
        <v>8248545.9699999997</v>
      </c>
    </row>
    <row r="177" spans="1:12" s="81" customFormat="1" ht="25.5">
      <c r="A177" s="7" t="s">
        <v>327</v>
      </c>
      <c r="B177" s="62" t="s">
        <v>40</v>
      </c>
      <c r="C177" s="1" t="s">
        <v>2</v>
      </c>
      <c r="D177" s="1" t="s">
        <v>17</v>
      </c>
      <c r="E177" s="1" t="s">
        <v>20</v>
      </c>
      <c r="F177" s="1" t="s">
        <v>128</v>
      </c>
      <c r="G177" s="1" t="s">
        <v>142</v>
      </c>
      <c r="H177" s="1" t="s">
        <v>377</v>
      </c>
      <c r="I177" s="13"/>
      <c r="J177" s="100">
        <f>J178</f>
        <v>175201300</v>
      </c>
      <c r="K177" s="100">
        <f t="shared" ref="K177:L178" si="61">K178</f>
        <v>178867600</v>
      </c>
      <c r="L177" s="100">
        <f t="shared" si="61"/>
        <v>180069800</v>
      </c>
    </row>
    <row r="178" spans="1:12" s="81" customFormat="1" ht="25.5">
      <c r="A178" s="7" t="s">
        <v>70</v>
      </c>
      <c r="B178" s="62" t="s">
        <v>40</v>
      </c>
      <c r="C178" s="1" t="s">
        <v>2</v>
      </c>
      <c r="D178" s="1" t="s">
        <v>17</v>
      </c>
      <c r="E178" s="1" t="s">
        <v>20</v>
      </c>
      <c r="F178" s="1" t="s">
        <v>128</v>
      </c>
      <c r="G178" s="1" t="s">
        <v>142</v>
      </c>
      <c r="H178" s="1" t="s">
        <v>377</v>
      </c>
      <c r="I178" s="13" t="s">
        <v>69</v>
      </c>
      <c r="J178" s="100">
        <f>J179</f>
        <v>175201300</v>
      </c>
      <c r="K178" s="100">
        <f t="shared" si="61"/>
        <v>178867600</v>
      </c>
      <c r="L178" s="100">
        <f t="shared" si="61"/>
        <v>180069800</v>
      </c>
    </row>
    <row r="179" spans="1:12" s="81" customFormat="1">
      <c r="A179" s="11" t="s">
        <v>73</v>
      </c>
      <c r="B179" s="62" t="s">
        <v>40</v>
      </c>
      <c r="C179" s="1" t="s">
        <v>2</v>
      </c>
      <c r="D179" s="1" t="s">
        <v>17</v>
      </c>
      <c r="E179" s="1" t="s">
        <v>20</v>
      </c>
      <c r="F179" s="1" t="s">
        <v>128</v>
      </c>
      <c r="G179" s="1" t="s">
        <v>142</v>
      </c>
      <c r="H179" s="1" t="s">
        <v>377</v>
      </c>
      <c r="I179" s="13" t="s">
        <v>72</v>
      </c>
      <c r="J179" s="100">
        <v>175201300</v>
      </c>
      <c r="K179" s="100">
        <v>178867600</v>
      </c>
      <c r="L179" s="100">
        <v>180069800</v>
      </c>
    </row>
    <row r="180" spans="1:12" s="81" customFormat="1" ht="25.5">
      <c r="A180" s="2" t="s">
        <v>135</v>
      </c>
      <c r="B180" s="62" t="s">
        <v>40</v>
      </c>
      <c r="C180" s="1" t="s">
        <v>2</v>
      </c>
      <c r="D180" s="1" t="s">
        <v>17</v>
      </c>
      <c r="E180" s="1" t="s">
        <v>20</v>
      </c>
      <c r="F180" s="1" t="s">
        <v>43</v>
      </c>
      <c r="G180" s="1" t="s">
        <v>142</v>
      </c>
      <c r="H180" s="1" t="s">
        <v>143</v>
      </c>
      <c r="I180" s="13"/>
      <c r="J180" s="100">
        <f>J181</f>
        <v>548000</v>
      </c>
      <c r="K180" s="100">
        <f t="shared" ref="K180:L182" si="62">K181</f>
        <v>548000</v>
      </c>
      <c r="L180" s="100">
        <f t="shared" si="62"/>
        <v>548000</v>
      </c>
    </row>
    <row r="181" spans="1:12" s="81" customFormat="1">
      <c r="A181" s="2" t="s">
        <v>86</v>
      </c>
      <c r="B181" s="62" t="s">
        <v>40</v>
      </c>
      <c r="C181" s="1" t="s">
        <v>2</v>
      </c>
      <c r="D181" s="1" t="s">
        <v>17</v>
      </c>
      <c r="E181" s="1" t="s">
        <v>20</v>
      </c>
      <c r="F181" s="1" t="s">
        <v>43</v>
      </c>
      <c r="G181" s="1" t="s">
        <v>142</v>
      </c>
      <c r="H181" s="1" t="s">
        <v>156</v>
      </c>
      <c r="I181" s="13"/>
      <c r="J181" s="100">
        <f>J182</f>
        <v>548000</v>
      </c>
      <c r="K181" s="100">
        <f t="shared" si="62"/>
        <v>548000</v>
      </c>
      <c r="L181" s="100">
        <f t="shared" si="62"/>
        <v>548000</v>
      </c>
    </row>
    <row r="182" spans="1:12" s="81" customFormat="1" ht="25.5">
      <c r="A182" s="7" t="s">
        <v>70</v>
      </c>
      <c r="B182" s="62" t="s">
        <v>40</v>
      </c>
      <c r="C182" s="1" t="s">
        <v>2</v>
      </c>
      <c r="D182" s="1" t="s">
        <v>17</v>
      </c>
      <c r="E182" s="1" t="s">
        <v>20</v>
      </c>
      <c r="F182" s="1" t="s">
        <v>43</v>
      </c>
      <c r="G182" s="1" t="s">
        <v>142</v>
      </c>
      <c r="H182" s="1" t="s">
        <v>156</v>
      </c>
      <c r="I182" s="13" t="s">
        <v>69</v>
      </c>
      <c r="J182" s="100">
        <f>J183</f>
        <v>548000</v>
      </c>
      <c r="K182" s="100">
        <f t="shared" si="62"/>
        <v>548000</v>
      </c>
      <c r="L182" s="100">
        <f t="shared" si="62"/>
        <v>548000</v>
      </c>
    </row>
    <row r="183" spans="1:12" s="81" customFormat="1">
      <c r="A183" s="11" t="s">
        <v>73</v>
      </c>
      <c r="B183" s="62" t="s">
        <v>40</v>
      </c>
      <c r="C183" s="1" t="s">
        <v>2</v>
      </c>
      <c r="D183" s="1" t="s">
        <v>17</v>
      </c>
      <c r="E183" s="1" t="s">
        <v>20</v>
      </c>
      <c r="F183" s="1" t="s">
        <v>43</v>
      </c>
      <c r="G183" s="1" t="s">
        <v>142</v>
      </c>
      <c r="H183" s="1" t="s">
        <v>156</v>
      </c>
      <c r="I183" s="13" t="s">
        <v>72</v>
      </c>
      <c r="J183" s="100">
        <v>548000</v>
      </c>
      <c r="K183" s="100">
        <v>548000</v>
      </c>
      <c r="L183" s="100">
        <v>548000</v>
      </c>
    </row>
    <row r="184" spans="1:12" s="81" customFormat="1" ht="25.5">
      <c r="A184" s="2" t="s">
        <v>140</v>
      </c>
      <c r="B184" s="62" t="s">
        <v>40</v>
      </c>
      <c r="C184" s="1" t="s">
        <v>2</v>
      </c>
      <c r="D184" s="1" t="s">
        <v>17</v>
      </c>
      <c r="E184" s="1" t="s">
        <v>20</v>
      </c>
      <c r="F184" s="1" t="s">
        <v>112</v>
      </c>
      <c r="G184" s="1" t="s">
        <v>142</v>
      </c>
      <c r="H184" s="1" t="s">
        <v>143</v>
      </c>
      <c r="I184" s="13"/>
      <c r="J184" s="100">
        <f>J185</f>
        <v>115000</v>
      </c>
      <c r="K184" s="100">
        <f t="shared" ref="K184:L186" si="63">K185</f>
        <v>115000</v>
      </c>
      <c r="L184" s="100">
        <f t="shared" si="63"/>
        <v>115000</v>
      </c>
    </row>
    <row r="185" spans="1:12" s="81" customFormat="1">
      <c r="A185" s="2" t="s">
        <v>86</v>
      </c>
      <c r="B185" s="62" t="s">
        <v>40</v>
      </c>
      <c r="C185" s="1" t="s">
        <v>2</v>
      </c>
      <c r="D185" s="1" t="s">
        <v>17</v>
      </c>
      <c r="E185" s="1" t="s">
        <v>20</v>
      </c>
      <c r="F185" s="1" t="s">
        <v>112</v>
      </c>
      <c r="G185" s="1" t="s">
        <v>142</v>
      </c>
      <c r="H185" s="1" t="s">
        <v>156</v>
      </c>
      <c r="I185" s="13"/>
      <c r="J185" s="100">
        <f>J186</f>
        <v>115000</v>
      </c>
      <c r="K185" s="100">
        <f t="shared" si="63"/>
        <v>115000</v>
      </c>
      <c r="L185" s="100">
        <f t="shared" si="63"/>
        <v>115000</v>
      </c>
    </row>
    <row r="186" spans="1:12" s="81" customFormat="1" ht="25.5">
      <c r="A186" s="7" t="s">
        <v>70</v>
      </c>
      <c r="B186" s="62" t="s">
        <v>40</v>
      </c>
      <c r="C186" s="1" t="s">
        <v>2</v>
      </c>
      <c r="D186" s="1" t="s">
        <v>17</v>
      </c>
      <c r="E186" s="1" t="s">
        <v>20</v>
      </c>
      <c r="F186" s="1" t="s">
        <v>112</v>
      </c>
      <c r="G186" s="1" t="s">
        <v>142</v>
      </c>
      <c r="H186" s="1" t="s">
        <v>156</v>
      </c>
      <c r="I186" s="13" t="s">
        <v>69</v>
      </c>
      <c r="J186" s="100">
        <f>J187</f>
        <v>115000</v>
      </c>
      <c r="K186" s="100">
        <f t="shared" si="63"/>
        <v>115000</v>
      </c>
      <c r="L186" s="100">
        <f t="shared" si="63"/>
        <v>115000</v>
      </c>
    </row>
    <row r="187" spans="1:12">
      <c r="A187" s="11" t="s">
        <v>73</v>
      </c>
      <c r="B187" s="62" t="s">
        <v>40</v>
      </c>
      <c r="C187" s="1" t="s">
        <v>2</v>
      </c>
      <c r="D187" s="1" t="s">
        <v>17</v>
      </c>
      <c r="E187" s="1" t="s">
        <v>20</v>
      </c>
      <c r="F187" s="1" t="s">
        <v>112</v>
      </c>
      <c r="G187" s="1" t="s">
        <v>142</v>
      </c>
      <c r="H187" s="1" t="s">
        <v>156</v>
      </c>
      <c r="I187" s="13" t="s">
        <v>72</v>
      </c>
      <c r="J187" s="100">
        <v>115000</v>
      </c>
      <c r="K187" s="100">
        <v>115000</v>
      </c>
      <c r="L187" s="100">
        <v>115000</v>
      </c>
    </row>
    <row r="188" spans="1:12">
      <c r="A188" s="7"/>
      <c r="B188" s="45"/>
      <c r="C188" s="1"/>
      <c r="D188" s="1"/>
      <c r="E188" s="1"/>
      <c r="F188" s="1"/>
      <c r="G188" s="1"/>
      <c r="H188" s="1"/>
      <c r="I188" s="13"/>
      <c r="J188" s="78"/>
      <c r="K188" s="78"/>
      <c r="L188" s="78"/>
    </row>
    <row r="189" spans="1:12">
      <c r="A189" s="18" t="s">
        <v>190</v>
      </c>
      <c r="B189" s="109" t="s">
        <v>40</v>
      </c>
      <c r="C189" s="15" t="s">
        <v>2</v>
      </c>
      <c r="D189" s="15" t="s">
        <v>13</v>
      </c>
      <c r="E189" s="15"/>
      <c r="F189" s="15"/>
      <c r="G189" s="15"/>
      <c r="H189" s="15"/>
      <c r="I189" s="25"/>
      <c r="J189" s="97">
        <f>J190+J215</f>
        <v>28067451</v>
      </c>
      <c r="K189" s="97">
        <f>K190+K215</f>
        <v>23748795.66</v>
      </c>
      <c r="L189" s="97">
        <f>L190+L215</f>
        <v>24172661.300000001</v>
      </c>
    </row>
    <row r="190" spans="1:12" s="81" customFormat="1" ht="25.5">
      <c r="A190" s="2" t="s">
        <v>392</v>
      </c>
      <c r="B190" s="62" t="s">
        <v>40</v>
      </c>
      <c r="C190" s="1" t="s">
        <v>2</v>
      </c>
      <c r="D190" s="1" t="s">
        <v>13</v>
      </c>
      <c r="E190" s="56" t="s">
        <v>20</v>
      </c>
      <c r="F190" s="56" t="s">
        <v>68</v>
      </c>
      <c r="G190" s="56" t="s">
        <v>142</v>
      </c>
      <c r="H190" s="56" t="s">
        <v>143</v>
      </c>
      <c r="I190" s="110"/>
      <c r="J190" s="78">
        <f>J191+J211</f>
        <v>23067451</v>
      </c>
      <c r="K190" s="78">
        <f>K191+K211</f>
        <v>23748795.66</v>
      </c>
      <c r="L190" s="78">
        <f>L191+L211</f>
        <v>24172661.300000001</v>
      </c>
    </row>
    <row r="191" spans="1:12" s="81" customFormat="1" ht="25.5">
      <c r="A191" s="2" t="s">
        <v>138</v>
      </c>
      <c r="B191" s="62" t="s">
        <v>40</v>
      </c>
      <c r="C191" s="1" t="s">
        <v>2</v>
      </c>
      <c r="D191" s="1" t="s">
        <v>13</v>
      </c>
      <c r="E191" s="1" t="s">
        <v>20</v>
      </c>
      <c r="F191" s="1" t="s">
        <v>111</v>
      </c>
      <c r="G191" s="1" t="s">
        <v>142</v>
      </c>
      <c r="H191" s="1" t="s">
        <v>143</v>
      </c>
      <c r="I191" s="13"/>
      <c r="J191" s="100">
        <f>J192+J199+J202+J205+J208</f>
        <v>22767451</v>
      </c>
      <c r="K191" s="100">
        <f t="shared" ref="K191:L191" si="64">K192+K199+K202+K205+K208</f>
        <v>23448795.66</v>
      </c>
      <c r="L191" s="100">
        <f t="shared" si="64"/>
        <v>23872661.300000001</v>
      </c>
    </row>
    <row r="192" spans="1:12" s="81" customFormat="1" ht="25.5">
      <c r="A192" s="2" t="s">
        <v>222</v>
      </c>
      <c r="B192" s="62" t="s">
        <v>40</v>
      </c>
      <c r="C192" s="1" t="s">
        <v>2</v>
      </c>
      <c r="D192" s="1" t="s">
        <v>13</v>
      </c>
      <c r="E192" s="1" t="s">
        <v>20</v>
      </c>
      <c r="F192" s="1" t="s">
        <v>111</v>
      </c>
      <c r="G192" s="1" t="s">
        <v>142</v>
      </c>
      <c r="H192" s="1" t="s">
        <v>219</v>
      </c>
      <c r="I192" s="13"/>
      <c r="J192" s="100">
        <f>J193+J197</f>
        <v>3058090</v>
      </c>
      <c r="K192" s="100">
        <f t="shared" ref="K192:L192" si="65">K193+K197</f>
        <v>3088150</v>
      </c>
      <c r="L192" s="100">
        <f t="shared" si="65"/>
        <v>3213570</v>
      </c>
    </row>
    <row r="193" spans="1:12" s="81" customFormat="1" ht="25.5">
      <c r="A193" s="7" t="s">
        <v>70</v>
      </c>
      <c r="B193" s="62" t="s">
        <v>40</v>
      </c>
      <c r="C193" s="1" t="s">
        <v>2</v>
      </c>
      <c r="D193" s="1" t="s">
        <v>13</v>
      </c>
      <c r="E193" s="1" t="s">
        <v>20</v>
      </c>
      <c r="F193" s="1" t="s">
        <v>111</v>
      </c>
      <c r="G193" s="1" t="s">
        <v>142</v>
      </c>
      <c r="H193" s="1" t="s">
        <v>219</v>
      </c>
      <c r="I193" s="13" t="s">
        <v>69</v>
      </c>
      <c r="J193" s="100">
        <f>J194+J195+J196</f>
        <v>3021587</v>
      </c>
      <c r="K193" s="100">
        <f t="shared" ref="K193:L193" si="66">K194+K195+K196</f>
        <v>3050326</v>
      </c>
      <c r="L193" s="100">
        <f t="shared" si="66"/>
        <v>3174452</v>
      </c>
    </row>
    <row r="194" spans="1:12" s="81" customFormat="1">
      <c r="A194" s="11" t="s">
        <v>73</v>
      </c>
      <c r="B194" s="62" t="s">
        <v>40</v>
      </c>
      <c r="C194" s="1" t="s">
        <v>2</v>
      </c>
      <c r="D194" s="1" t="s">
        <v>13</v>
      </c>
      <c r="E194" s="1" t="s">
        <v>20</v>
      </c>
      <c r="F194" s="1" t="s">
        <v>111</v>
      </c>
      <c r="G194" s="1" t="s">
        <v>142</v>
      </c>
      <c r="H194" s="1" t="s">
        <v>219</v>
      </c>
      <c r="I194" s="13" t="s">
        <v>72</v>
      </c>
      <c r="J194" s="100">
        <f>3562000+60000-649924-23495</f>
        <v>2948581</v>
      </c>
      <c r="K194" s="100">
        <f>3562000+60000-625147-22175</f>
        <v>2974678</v>
      </c>
      <c r="L194" s="100">
        <f>3562000+60000-504904-20880</f>
        <v>3096216</v>
      </c>
    </row>
    <row r="195" spans="1:12" s="81" customFormat="1">
      <c r="A195" s="2" t="s">
        <v>223</v>
      </c>
      <c r="B195" s="62" t="s">
        <v>40</v>
      </c>
      <c r="C195" s="1" t="s">
        <v>2</v>
      </c>
      <c r="D195" s="1" t="s">
        <v>13</v>
      </c>
      <c r="E195" s="1" t="s">
        <v>20</v>
      </c>
      <c r="F195" s="1" t="s">
        <v>111</v>
      </c>
      <c r="G195" s="1" t="s">
        <v>142</v>
      </c>
      <c r="H195" s="1" t="s">
        <v>219</v>
      </c>
      <c r="I195" s="13" t="s">
        <v>220</v>
      </c>
      <c r="J195" s="100">
        <f>60000-23497</f>
        <v>36503</v>
      </c>
      <c r="K195" s="100">
        <f>60000-22176</f>
        <v>37824</v>
      </c>
      <c r="L195" s="100">
        <f>60000-20882</f>
        <v>39118</v>
      </c>
    </row>
    <row r="196" spans="1:12" s="81" customFormat="1" ht="25.5">
      <c r="A196" s="2" t="s">
        <v>224</v>
      </c>
      <c r="B196" s="62" t="s">
        <v>40</v>
      </c>
      <c r="C196" s="1" t="s">
        <v>2</v>
      </c>
      <c r="D196" s="1" t="s">
        <v>13</v>
      </c>
      <c r="E196" s="1" t="s">
        <v>20</v>
      </c>
      <c r="F196" s="1" t="s">
        <v>111</v>
      </c>
      <c r="G196" s="1" t="s">
        <v>142</v>
      </c>
      <c r="H196" s="1" t="s">
        <v>219</v>
      </c>
      <c r="I196" s="13" t="s">
        <v>221</v>
      </c>
      <c r="J196" s="100">
        <f>60000-23497</f>
        <v>36503</v>
      </c>
      <c r="K196" s="100">
        <f>60000-22176</f>
        <v>37824</v>
      </c>
      <c r="L196" s="100">
        <f>60000-20882</f>
        <v>39118</v>
      </c>
    </row>
    <row r="197" spans="1:12" s="81" customFormat="1">
      <c r="A197" s="2" t="s">
        <v>78</v>
      </c>
      <c r="B197" s="62" t="s">
        <v>40</v>
      </c>
      <c r="C197" s="1" t="s">
        <v>2</v>
      </c>
      <c r="D197" s="1" t="s">
        <v>13</v>
      </c>
      <c r="E197" s="1" t="s">
        <v>20</v>
      </c>
      <c r="F197" s="1" t="s">
        <v>111</v>
      </c>
      <c r="G197" s="1" t="s">
        <v>142</v>
      </c>
      <c r="H197" s="1" t="s">
        <v>219</v>
      </c>
      <c r="I197" s="13" t="s">
        <v>75</v>
      </c>
      <c r="J197" s="100">
        <f>J198</f>
        <v>36503</v>
      </c>
      <c r="K197" s="100">
        <f t="shared" ref="K197:L197" si="67">K198</f>
        <v>37824</v>
      </c>
      <c r="L197" s="100">
        <f t="shared" si="67"/>
        <v>39118</v>
      </c>
    </row>
    <row r="198" spans="1:12" s="81" customFormat="1" ht="38.25">
      <c r="A198" s="2" t="s">
        <v>225</v>
      </c>
      <c r="B198" s="62" t="s">
        <v>40</v>
      </c>
      <c r="C198" s="1" t="s">
        <v>2</v>
      </c>
      <c r="D198" s="1" t="s">
        <v>13</v>
      </c>
      <c r="E198" s="1" t="s">
        <v>20</v>
      </c>
      <c r="F198" s="1" t="s">
        <v>111</v>
      </c>
      <c r="G198" s="1" t="s">
        <v>142</v>
      </c>
      <c r="H198" s="1" t="s">
        <v>219</v>
      </c>
      <c r="I198" s="13" t="s">
        <v>76</v>
      </c>
      <c r="J198" s="100">
        <f>60000-23497</f>
        <v>36503</v>
      </c>
      <c r="K198" s="100">
        <f>60000-22176</f>
        <v>37824</v>
      </c>
      <c r="L198" s="100">
        <f>60000-20882</f>
        <v>39118</v>
      </c>
    </row>
    <row r="199" spans="1:12" s="81" customFormat="1" ht="25.5">
      <c r="A199" s="2" t="s">
        <v>139</v>
      </c>
      <c r="B199" s="62" t="s">
        <v>40</v>
      </c>
      <c r="C199" s="1" t="s">
        <v>2</v>
      </c>
      <c r="D199" s="1" t="s">
        <v>13</v>
      </c>
      <c r="E199" s="1" t="s">
        <v>20</v>
      </c>
      <c r="F199" s="1" t="s">
        <v>111</v>
      </c>
      <c r="G199" s="1" t="s">
        <v>142</v>
      </c>
      <c r="H199" s="1" t="s">
        <v>158</v>
      </c>
      <c r="I199" s="13"/>
      <c r="J199" s="100">
        <f>J200</f>
        <v>12199361</v>
      </c>
      <c r="K199" s="100">
        <f t="shared" ref="K199:L200" si="68">K200</f>
        <v>12380645.66</v>
      </c>
      <c r="L199" s="100">
        <f t="shared" si="68"/>
        <v>12379091.300000001</v>
      </c>
    </row>
    <row r="200" spans="1:12" s="81" customFormat="1" ht="25.5">
      <c r="A200" s="7" t="s">
        <v>70</v>
      </c>
      <c r="B200" s="62" t="s">
        <v>40</v>
      </c>
      <c r="C200" s="1" t="s">
        <v>2</v>
      </c>
      <c r="D200" s="1" t="s">
        <v>13</v>
      </c>
      <c r="E200" s="1" t="s">
        <v>20</v>
      </c>
      <c r="F200" s="1" t="s">
        <v>111</v>
      </c>
      <c r="G200" s="1" t="s">
        <v>142</v>
      </c>
      <c r="H200" s="1" t="s">
        <v>158</v>
      </c>
      <c r="I200" s="13" t="s">
        <v>69</v>
      </c>
      <c r="J200" s="100">
        <f>J201</f>
        <v>12199361</v>
      </c>
      <c r="K200" s="100">
        <f t="shared" si="68"/>
        <v>12380645.66</v>
      </c>
      <c r="L200" s="100">
        <f t="shared" si="68"/>
        <v>12379091.300000001</v>
      </c>
    </row>
    <row r="201" spans="1:12">
      <c r="A201" s="11" t="s">
        <v>73</v>
      </c>
      <c r="B201" s="62" t="s">
        <v>40</v>
      </c>
      <c r="C201" s="1" t="s">
        <v>2</v>
      </c>
      <c r="D201" s="1" t="s">
        <v>13</v>
      </c>
      <c r="E201" s="1" t="s">
        <v>20</v>
      </c>
      <c r="F201" s="1" t="s">
        <v>111</v>
      </c>
      <c r="G201" s="1" t="s">
        <v>142</v>
      </c>
      <c r="H201" s="1" t="s">
        <v>158</v>
      </c>
      <c r="I201" s="13" t="s">
        <v>72</v>
      </c>
      <c r="J201" s="100">
        <f>15092451+165000-3802000+743910</f>
        <v>12199361</v>
      </c>
      <c r="K201" s="100">
        <f>15303795.66+165000-3802000+713850</f>
        <v>12380645.66</v>
      </c>
      <c r="L201" s="100">
        <f>15427661.3+165000-3802000+588430</f>
        <v>12379091.300000001</v>
      </c>
    </row>
    <row r="202" spans="1:12" ht="63.75">
      <c r="A202" s="11" t="s">
        <v>257</v>
      </c>
      <c r="B202" s="62" t="s">
        <v>40</v>
      </c>
      <c r="C202" s="1" t="s">
        <v>2</v>
      </c>
      <c r="D202" s="1" t="s">
        <v>13</v>
      </c>
      <c r="E202" s="1" t="s">
        <v>20</v>
      </c>
      <c r="F202" s="1" t="s">
        <v>111</v>
      </c>
      <c r="G202" s="62" t="s">
        <v>142</v>
      </c>
      <c r="H202" s="56" t="s">
        <v>384</v>
      </c>
      <c r="I202" s="88"/>
      <c r="J202" s="100">
        <f>J203</f>
        <v>170000</v>
      </c>
      <c r="K202" s="100">
        <f t="shared" ref="K202:L203" si="69">K203</f>
        <v>180000</v>
      </c>
      <c r="L202" s="100">
        <f t="shared" si="69"/>
        <v>180000</v>
      </c>
    </row>
    <row r="203" spans="1:12" ht="25.5">
      <c r="A203" s="7" t="s">
        <v>70</v>
      </c>
      <c r="B203" s="62" t="s">
        <v>40</v>
      </c>
      <c r="C203" s="1" t="s">
        <v>2</v>
      </c>
      <c r="D203" s="1" t="s">
        <v>13</v>
      </c>
      <c r="E203" s="1" t="s">
        <v>20</v>
      </c>
      <c r="F203" s="1" t="s">
        <v>111</v>
      </c>
      <c r="G203" s="62" t="s">
        <v>142</v>
      </c>
      <c r="H203" s="56" t="s">
        <v>384</v>
      </c>
      <c r="I203" s="110" t="s">
        <v>69</v>
      </c>
      <c r="J203" s="100">
        <f>J204</f>
        <v>170000</v>
      </c>
      <c r="K203" s="100">
        <f t="shared" si="69"/>
        <v>180000</v>
      </c>
      <c r="L203" s="100">
        <f t="shared" si="69"/>
        <v>180000</v>
      </c>
    </row>
    <row r="204" spans="1:12" s="81" customFormat="1">
      <c r="A204" s="11" t="s">
        <v>73</v>
      </c>
      <c r="B204" s="62" t="s">
        <v>40</v>
      </c>
      <c r="C204" s="1" t="s">
        <v>2</v>
      </c>
      <c r="D204" s="1" t="s">
        <v>13</v>
      </c>
      <c r="E204" s="1" t="s">
        <v>20</v>
      </c>
      <c r="F204" s="1" t="s">
        <v>111</v>
      </c>
      <c r="G204" s="62" t="s">
        <v>142</v>
      </c>
      <c r="H204" s="56" t="s">
        <v>384</v>
      </c>
      <c r="I204" s="110" t="s">
        <v>72</v>
      </c>
      <c r="J204" s="100">
        <v>170000</v>
      </c>
      <c r="K204" s="100">
        <v>180000</v>
      </c>
      <c r="L204" s="100">
        <v>180000</v>
      </c>
    </row>
    <row r="205" spans="1:12" s="81" customFormat="1" ht="25.5">
      <c r="A205" s="7" t="s">
        <v>327</v>
      </c>
      <c r="B205" s="62" t="s">
        <v>40</v>
      </c>
      <c r="C205" s="1" t="s">
        <v>2</v>
      </c>
      <c r="D205" s="1" t="s">
        <v>13</v>
      </c>
      <c r="E205" s="1" t="s">
        <v>20</v>
      </c>
      <c r="F205" s="1" t="s">
        <v>111</v>
      </c>
      <c r="G205" s="1" t="s">
        <v>142</v>
      </c>
      <c r="H205" s="1" t="s">
        <v>377</v>
      </c>
      <c r="I205" s="13"/>
      <c r="J205" s="100">
        <f>J206</f>
        <v>4040000</v>
      </c>
      <c r="K205" s="100">
        <f t="shared" ref="K205:L206" si="70">K206</f>
        <v>4300000</v>
      </c>
      <c r="L205" s="100">
        <f t="shared" si="70"/>
        <v>4500000</v>
      </c>
    </row>
    <row r="206" spans="1:12" s="81" customFormat="1" ht="25.5">
      <c r="A206" s="7" t="s">
        <v>70</v>
      </c>
      <c r="B206" s="62" t="s">
        <v>40</v>
      </c>
      <c r="C206" s="1" t="s">
        <v>2</v>
      </c>
      <c r="D206" s="1" t="s">
        <v>13</v>
      </c>
      <c r="E206" s="1" t="s">
        <v>20</v>
      </c>
      <c r="F206" s="1" t="s">
        <v>111</v>
      </c>
      <c r="G206" s="1" t="s">
        <v>142</v>
      </c>
      <c r="H206" s="1" t="s">
        <v>377</v>
      </c>
      <c r="I206" s="13" t="s">
        <v>69</v>
      </c>
      <c r="J206" s="100">
        <f>J207</f>
        <v>4040000</v>
      </c>
      <c r="K206" s="100">
        <f t="shared" si="70"/>
        <v>4300000</v>
      </c>
      <c r="L206" s="100">
        <f t="shared" si="70"/>
        <v>4500000</v>
      </c>
    </row>
    <row r="207" spans="1:12" s="81" customFormat="1">
      <c r="A207" s="11" t="s">
        <v>73</v>
      </c>
      <c r="B207" s="62" t="s">
        <v>40</v>
      </c>
      <c r="C207" s="1" t="s">
        <v>2</v>
      </c>
      <c r="D207" s="1" t="s">
        <v>13</v>
      </c>
      <c r="E207" s="1" t="s">
        <v>20</v>
      </c>
      <c r="F207" s="1" t="s">
        <v>111</v>
      </c>
      <c r="G207" s="1" t="s">
        <v>142</v>
      </c>
      <c r="H207" s="1" t="s">
        <v>377</v>
      </c>
      <c r="I207" s="13" t="s">
        <v>72</v>
      </c>
      <c r="J207" s="100">
        <v>4040000</v>
      </c>
      <c r="K207" s="100">
        <v>4300000</v>
      </c>
      <c r="L207" s="100">
        <v>4500000</v>
      </c>
    </row>
    <row r="208" spans="1:12" s="81" customFormat="1" ht="25.5">
      <c r="A208" s="7" t="s">
        <v>328</v>
      </c>
      <c r="B208" s="62" t="s">
        <v>40</v>
      </c>
      <c r="C208" s="1" t="s">
        <v>2</v>
      </c>
      <c r="D208" s="1" t="s">
        <v>13</v>
      </c>
      <c r="E208" s="1" t="s">
        <v>20</v>
      </c>
      <c r="F208" s="1" t="s">
        <v>111</v>
      </c>
      <c r="G208" s="1" t="s">
        <v>142</v>
      </c>
      <c r="H208" s="1" t="s">
        <v>378</v>
      </c>
      <c r="I208" s="13"/>
      <c r="J208" s="100">
        <f>J209</f>
        <v>3300000</v>
      </c>
      <c r="K208" s="100">
        <f t="shared" ref="K208:L209" si="71">K209</f>
        <v>3500000</v>
      </c>
      <c r="L208" s="100">
        <f t="shared" si="71"/>
        <v>3600000</v>
      </c>
    </row>
    <row r="209" spans="1:12" s="81" customFormat="1" ht="25.5">
      <c r="A209" s="7" t="s">
        <v>70</v>
      </c>
      <c r="B209" s="62" t="s">
        <v>40</v>
      </c>
      <c r="C209" s="1" t="s">
        <v>2</v>
      </c>
      <c r="D209" s="1" t="s">
        <v>13</v>
      </c>
      <c r="E209" s="1" t="s">
        <v>20</v>
      </c>
      <c r="F209" s="1" t="s">
        <v>111</v>
      </c>
      <c r="G209" s="1" t="s">
        <v>142</v>
      </c>
      <c r="H209" s="1" t="s">
        <v>378</v>
      </c>
      <c r="I209" s="13" t="s">
        <v>69</v>
      </c>
      <c r="J209" s="100">
        <f>J210</f>
        <v>3300000</v>
      </c>
      <c r="K209" s="100">
        <f t="shared" si="71"/>
        <v>3500000</v>
      </c>
      <c r="L209" s="100">
        <f t="shared" si="71"/>
        <v>3600000</v>
      </c>
    </row>
    <row r="210" spans="1:12" s="81" customFormat="1">
      <c r="A210" s="11" t="s">
        <v>73</v>
      </c>
      <c r="B210" s="62" t="s">
        <v>40</v>
      </c>
      <c r="C210" s="1" t="s">
        <v>2</v>
      </c>
      <c r="D210" s="1" t="s">
        <v>13</v>
      </c>
      <c r="E210" s="1" t="s">
        <v>20</v>
      </c>
      <c r="F210" s="1" t="s">
        <v>111</v>
      </c>
      <c r="G210" s="1" t="s">
        <v>142</v>
      </c>
      <c r="H210" s="1" t="s">
        <v>378</v>
      </c>
      <c r="I210" s="13" t="s">
        <v>72</v>
      </c>
      <c r="J210" s="100">
        <v>3300000</v>
      </c>
      <c r="K210" s="100">
        <v>3500000</v>
      </c>
      <c r="L210" s="100">
        <v>3600000</v>
      </c>
    </row>
    <row r="211" spans="1:12" s="81" customFormat="1" ht="25.5">
      <c r="A211" s="2" t="s">
        <v>135</v>
      </c>
      <c r="B211" s="62" t="s">
        <v>40</v>
      </c>
      <c r="C211" s="1" t="s">
        <v>2</v>
      </c>
      <c r="D211" s="1" t="s">
        <v>13</v>
      </c>
      <c r="E211" s="1" t="s">
        <v>20</v>
      </c>
      <c r="F211" s="1" t="s">
        <v>43</v>
      </c>
      <c r="G211" s="1" t="s">
        <v>142</v>
      </c>
      <c r="H211" s="1" t="s">
        <v>143</v>
      </c>
      <c r="I211" s="13"/>
      <c r="J211" s="100">
        <f>J212</f>
        <v>300000</v>
      </c>
      <c r="K211" s="100">
        <f t="shared" ref="K211:L213" si="72">K212</f>
        <v>300000</v>
      </c>
      <c r="L211" s="100">
        <f t="shared" si="72"/>
        <v>300000</v>
      </c>
    </row>
    <row r="212" spans="1:12" s="81" customFormat="1">
      <c r="A212" s="2" t="s">
        <v>86</v>
      </c>
      <c r="B212" s="62" t="s">
        <v>40</v>
      </c>
      <c r="C212" s="1" t="s">
        <v>2</v>
      </c>
      <c r="D212" s="1" t="s">
        <v>13</v>
      </c>
      <c r="E212" s="1" t="s">
        <v>20</v>
      </c>
      <c r="F212" s="1" t="s">
        <v>43</v>
      </c>
      <c r="G212" s="1" t="s">
        <v>142</v>
      </c>
      <c r="H212" s="1" t="s">
        <v>156</v>
      </c>
      <c r="I212" s="13"/>
      <c r="J212" s="100">
        <f>J213</f>
        <v>300000</v>
      </c>
      <c r="K212" s="100">
        <f t="shared" si="72"/>
        <v>300000</v>
      </c>
      <c r="L212" s="100">
        <f t="shared" si="72"/>
        <v>300000</v>
      </c>
    </row>
    <row r="213" spans="1:12" s="81" customFormat="1" ht="25.5">
      <c r="A213" s="7" t="s">
        <v>70</v>
      </c>
      <c r="B213" s="62" t="s">
        <v>40</v>
      </c>
      <c r="C213" s="1" t="s">
        <v>2</v>
      </c>
      <c r="D213" s="1" t="s">
        <v>13</v>
      </c>
      <c r="E213" s="1" t="s">
        <v>20</v>
      </c>
      <c r="F213" s="1" t="s">
        <v>43</v>
      </c>
      <c r="G213" s="1" t="s">
        <v>142</v>
      </c>
      <c r="H213" s="1" t="s">
        <v>156</v>
      </c>
      <c r="I213" s="13" t="s">
        <v>69</v>
      </c>
      <c r="J213" s="100">
        <f>J214</f>
        <v>300000</v>
      </c>
      <c r="K213" s="100">
        <f t="shared" si="72"/>
        <v>300000</v>
      </c>
      <c r="L213" s="100">
        <f t="shared" si="72"/>
        <v>300000</v>
      </c>
    </row>
    <row r="214" spans="1:12" s="81" customFormat="1">
      <c r="A214" s="11" t="s">
        <v>73</v>
      </c>
      <c r="B214" s="62" t="s">
        <v>40</v>
      </c>
      <c r="C214" s="1" t="s">
        <v>2</v>
      </c>
      <c r="D214" s="1" t="s">
        <v>13</v>
      </c>
      <c r="E214" s="1" t="s">
        <v>20</v>
      </c>
      <c r="F214" s="1" t="s">
        <v>43</v>
      </c>
      <c r="G214" s="1" t="s">
        <v>142</v>
      </c>
      <c r="H214" s="1" t="s">
        <v>156</v>
      </c>
      <c r="I214" s="13" t="s">
        <v>72</v>
      </c>
      <c r="J214" s="100">
        <v>300000</v>
      </c>
      <c r="K214" s="100">
        <v>300000</v>
      </c>
      <c r="L214" s="100">
        <v>300000</v>
      </c>
    </row>
    <row r="215" spans="1:12" s="47" customFormat="1" ht="25.5">
      <c r="A215" s="106" t="s">
        <v>393</v>
      </c>
      <c r="B215" s="62" t="s">
        <v>40</v>
      </c>
      <c r="C215" s="1" t="s">
        <v>2</v>
      </c>
      <c r="D215" s="1" t="s">
        <v>13</v>
      </c>
      <c r="E215" s="1" t="s">
        <v>3</v>
      </c>
      <c r="F215" s="1" t="s">
        <v>68</v>
      </c>
      <c r="G215" s="1" t="s">
        <v>142</v>
      </c>
      <c r="H215" s="1" t="s">
        <v>143</v>
      </c>
      <c r="I215" s="13"/>
      <c r="J215" s="100">
        <f>J216</f>
        <v>5000000</v>
      </c>
      <c r="K215" s="100">
        <f t="shared" ref="K215:L217" si="73">K216</f>
        <v>0</v>
      </c>
      <c r="L215" s="100">
        <f t="shared" si="73"/>
        <v>0</v>
      </c>
    </row>
    <row r="216" spans="1:12" s="47" customFormat="1">
      <c r="A216" s="11" t="s">
        <v>216</v>
      </c>
      <c r="B216" s="62" t="s">
        <v>40</v>
      </c>
      <c r="C216" s="1" t="s">
        <v>2</v>
      </c>
      <c r="D216" s="1" t="s">
        <v>13</v>
      </c>
      <c r="E216" s="1" t="s">
        <v>3</v>
      </c>
      <c r="F216" s="1" t="s">
        <v>68</v>
      </c>
      <c r="G216" s="1" t="s">
        <v>142</v>
      </c>
      <c r="H216" s="1" t="s">
        <v>217</v>
      </c>
      <c r="I216" s="13"/>
      <c r="J216" s="98">
        <f>J217</f>
        <v>5000000</v>
      </c>
      <c r="K216" s="98">
        <f t="shared" si="73"/>
        <v>0</v>
      </c>
      <c r="L216" s="98">
        <f t="shared" si="73"/>
        <v>0</v>
      </c>
    </row>
    <row r="217" spans="1:12" s="47" customFormat="1" ht="25.5">
      <c r="A217" s="7" t="s">
        <v>70</v>
      </c>
      <c r="B217" s="62" t="s">
        <v>40</v>
      </c>
      <c r="C217" s="1" t="s">
        <v>2</v>
      </c>
      <c r="D217" s="1" t="s">
        <v>13</v>
      </c>
      <c r="E217" s="1" t="s">
        <v>3</v>
      </c>
      <c r="F217" s="1" t="s">
        <v>68</v>
      </c>
      <c r="G217" s="1" t="s">
        <v>142</v>
      </c>
      <c r="H217" s="1" t="s">
        <v>217</v>
      </c>
      <c r="I217" s="13" t="s">
        <v>69</v>
      </c>
      <c r="J217" s="98">
        <f>J218</f>
        <v>5000000</v>
      </c>
      <c r="K217" s="98">
        <f t="shared" si="73"/>
        <v>0</v>
      </c>
      <c r="L217" s="98">
        <f t="shared" si="73"/>
        <v>0</v>
      </c>
    </row>
    <row r="218" spans="1:12" s="81" customFormat="1">
      <c r="A218" s="11" t="s">
        <v>73</v>
      </c>
      <c r="B218" s="62" t="s">
        <v>40</v>
      </c>
      <c r="C218" s="1" t="s">
        <v>2</v>
      </c>
      <c r="D218" s="1" t="s">
        <v>13</v>
      </c>
      <c r="E218" s="1" t="s">
        <v>3</v>
      </c>
      <c r="F218" s="1" t="s">
        <v>68</v>
      </c>
      <c r="G218" s="1" t="s">
        <v>142</v>
      </c>
      <c r="H218" s="1" t="s">
        <v>217</v>
      </c>
      <c r="I218" s="13" t="s">
        <v>72</v>
      </c>
      <c r="J218" s="98">
        <v>5000000</v>
      </c>
      <c r="K218" s="98"/>
      <c r="L218" s="98"/>
    </row>
    <row r="219" spans="1:12">
      <c r="A219" s="11"/>
      <c r="B219" s="111"/>
      <c r="C219" s="1"/>
      <c r="D219" s="1"/>
      <c r="E219" s="1"/>
      <c r="F219" s="1"/>
      <c r="G219" s="1"/>
      <c r="H219" s="1"/>
      <c r="I219" s="13"/>
      <c r="J219" s="100"/>
      <c r="K219" s="100"/>
      <c r="L219" s="100"/>
    </row>
    <row r="220" spans="1:12">
      <c r="A220" s="4" t="s">
        <v>35</v>
      </c>
      <c r="B220" s="14" t="s">
        <v>40</v>
      </c>
      <c r="C220" s="15" t="s">
        <v>2</v>
      </c>
      <c r="D220" s="15" t="s">
        <v>14</v>
      </c>
      <c r="E220" s="15"/>
      <c r="F220" s="15"/>
      <c r="G220" s="15"/>
      <c r="H220" s="15"/>
      <c r="I220" s="25"/>
      <c r="J220" s="97">
        <f>J221+J258</f>
        <v>24720997.719999999</v>
      </c>
      <c r="K220" s="97">
        <f>K221+K258</f>
        <v>24680243.41</v>
      </c>
      <c r="L220" s="97">
        <f>L221+L258</f>
        <v>24375219.649999999</v>
      </c>
    </row>
    <row r="221" spans="1:12" ht="25.5">
      <c r="A221" s="2" t="s">
        <v>392</v>
      </c>
      <c r="B221" s="62" t="s">
        <v>40</v>
      </c>
      <c r="C221" s="1" t="s">
        <v>2</v>
      </c>
      <c r="D221" s="1" t="s">
        <v>14</v>
      </c>
      <c r="E221" s="1" t="s">
        <v>20</v>
      </c>
      <c r="F221" s="1" t="s">
        <v>68</v>
      </c>
      <c r="G221" s="1" t="s">
        <v>142</v>
      </c>
      <c r="H221" s="1" t="s">
        <v>143</v>
      </c>
      <c r="I221" s="13"/>
      <c r="J221" s="100">
        <f>J222+J229+J236</f>
        <v>5640989.7199999997</v>
      </c>
      <c r="K221" s="100">
        <f>K222+K229+K236</f>
        <v>5750235.4100000001</v>
      </c>
      <c r="L221" s="100">
        <f>L222+L229+L236</f>
        <v>5545211.6500000004</v>
      </c>
    </row>
    <row r="222" spans="1:12" ht="25.5">
      <c r="A222" s="2" t="s">
        <v>135</v>
      </c>
      <c r="B222" s="62" t="s">
        <v>40</v>
      </c>
      <c r="C222" s="1" t="s">
        <v>2</v>
      </c>
      <c r="D222" s="1" t="s">
        <v>14</v>
      </c>
      <c r="E222" s="1" t="s">
        <v>20</v>
      </c>
      <c r="F222" s="1" t="s">
        <v>43</v>
      </c>
      <c r="G222" s="1" t="s">
        <v>142</v>
      </c>
      <c r="H222" s="1" t="s">
        <v>143</v>
      </c>
      <c r="I222" s="13"/>
      <c r="J222" s="100">
        <f>J223</f>
        <v>150000</v>
      </c>
      <c r="K222" s="100">
        <f t="shared" ref="K222:L222" si="74">K223</f>
        <v>150000</v>
      </c>
      <c r="L222" s="100">
        <f t="shared" si="74"/>
        <v>150000</v>
      </c>
    </row>
    <row r="223" spans="1:12">
      <c r="A223" s="2" t="s">
        <v>86</v>
      </c>
      <c r="B223" s="62" t="s">
        <v>40</v>
      </c>
      <c r="C223" s="1" t="s">
        <v>2</v>
      </c>
      <c r="D223" s="1" t="s">
        <v>14</v>
      </c>
      <c r="E223" s="1" t="s">
        <v>20</v>
      </c>
      <c r="F223" s="1" t="s">
        <v>43</v>
      </c>
      <c r="G223" s="1" t="s">
        <v>142</v>
      </c>
      <c r="H223" s="1" t="s">
        <v>156</v>
      </c>
      <c r="I223" s="13"/>
      <c r="J223" s="100">
        <f>J224+J226</f>
        <v>150000</v>
      </c>
      <c r="K223" s="100">
        <f t="shared" ref="K223:L223" si="75">K224+K226</f>
        <v>150000</v>
      </c>
      <c r="L223" s="100">
        <f t="shared" si="75"/>
        <v>150000</v>
      </c>
    </row>
    <row r="224" spans="1:12" ht="25.5">
      <c r="A224" s="75" t="s">
        <v>231</v>
      </c>
      <c r="B224" s="62" t="s">
        <v>40</v>
      </c>
      <c r="C224" s="1" t="s">
        <v>2</v>
      </c>
      <c r="D224" s="1" t="s">
        <v>14</v>
      </c>
      <c r="E224" s="1" t="s">
        <v>20</v>
      </c>
      <c r="F224" s="1" t="s">
        <v>43</v>
      </c>
      <c r="G224" s="1" t="s">
        <v>142</v>
      </c>
      <c r="H224" s="1" t="s">
        <v>156</v>
      </c>
      <c r="I224" s="13" t="s">
        <v>92</v>
      </c>
      <c r="J224" s="100">
        <f>J225</f>
        <v>50000</v>
      </c>
      <c r="K224" s="100">
        <f t="shared" ref="K224:L224" si="76">K225</f>
        <v>50000</v>
      </c>
      <c r="L224" s="100">
        <f t="shared" si="76"/>
        <v>50000</v>
      </c>
    </row>
    <row r="225" spans="1:12" ht="25.5">
      <c r="A225" s="74" t="s">
        <v>96</v>
      </c>
      <c r="B225" s="62" t="s">
        <v>40</v>
      </c>
      <c r="C225" s="1" t="s">
        <v>2</v>
      </c>
      <c r="D225" s="1" t="s">
        <v>14</v>
      </c>
      <c r="E225" s="1" t="s">
        <v>20</v>
      </c>
      <c r="F225" s="1" t="s">
        <v>43</v>
      </c>
      <c r="G225" s="1" t="s">
        <v>142</v>
      </c>
      <c r="H225" s="1" t="s">
        <v>156</v>
      </c>
      <c r="I225" s="13" t="s">
        <v>93</v>
      </c>
      <c r="J225" s="100">
        <v>50000</v>
      </c>
      <c r="K225" s="100">
        <v>50000</v>
      </c>
      <c r="L225" s="100">
        <v>50000</v>
      </c>
    </row>
    <row r="226" spans="1:12">
      <c r="A226" s="9" t="s">
        <v>98</v>
      </c>
      <c r="B226" s="62" t="s">
        <v>40</v>
      </c>
      <c r="C226" s="1" t="s">
        <v>2</v>
      </c>
      <c r="D226" s="1" t="s">
        <v>14</v>
      </c>
      <c r="E226" s="1" t="s">
        <v>20</v>
      </c>
      <c r="F226" s="1" t="s">
        <v>43</v>
      </c>
      <c r="G226" s="1" t="s">
        <v>142</v>
      </c>
      <c r="H226" s="1" t="s">
        <v>156</v>
      </c>
      <c r="I226" s="13" t="s">
        <v>97</v>
      </c>
      <c r="J226" s="100">
        <f>J227+J228</f>
        <v>100000</v>
      </c>
      <c r="K226" s="100">
        <f t="shared" ref="K226:L226" si="77">K227+K228</f>
        <v>100000</v>
      </c>
      <c r="L226" s="100">
        <f t="shared" si="77"/>
        <v>100000</v>
      </c>
    </row>
    <row r="227" spans="1:12">
      <c r="A227" s="55" t="s">
        <v>204</v>
      </c>
      <c r="B227" s="62" t="s">
        <v>40</v>
      </c>
      <c r="C227" s="1" t="s">
        <v>2</v>
      </c>
      <c r="D227" s="1" t="s">
        <v>14</v>
      </c>
      <c r="E227" s="1" t="s">
        <v>20</v>
      </c>
      <c r="F227" s="1" t="s">
        <v>43</v>
      </c>
      <c r="G227" s="1" t="s">
        <v>142</v>
      </c>
      <c r="H227" s="1" t="s">
        <v>156</v>
      </c>
      <c r="I227" s="13" t="s">
        <v>203</v>
      </c>
      <c r="J227" s="100">
        <v>50000</v>
      </c>
      <c r="K227" s="100">
        <v>50000</v>
      </c>
      <c r="L227" s="100">
        <v>50000</v>
      </c>
    </row>
    <row r="228" spans="1:12">
      <c r="A228" s="74" t="s">
        <v>115</v>
      </c>
      <c r="B228" s="62" t="s">
        <v>40</v>
      </c>
      <c r="C228" s="1" t="s">
        <v>2</v>
      </c>
      <c r="D228" s="1" t="s">
        <v>14</v>
      </c>
      <c r="E228" s="1" t="s">
        <v>20</v>
      </c>
      <c r="F228" s="1" t="s">
        <v>43</v>
      </c>
      <c r="G228" s="1" t="s">
        <v>142</v>
      </c>
      <c r="H228" s="1" t="s">
        <v>156</v>
      </c>
      <c r="I228" s="13" t="s">
        <v>114</v>
      </c>
      <c r="J228" s="100">
        <v>50000</v>
      </c>
      <c r="K228" s="100">
        <v>50000</v>
      </c>
      <c r="L228" s="100">
        <v>50000</v>
      </c>
    </row>
    <row r="229" spans="1:12" ht="25.5">
      <c r="A229" s="2" t="s">
        <v>140</v>
      </c>
      <c r="B229" s="62" t="s">
        <v>40</v>
      </c>
      <c r="C229" s="1" t="s">
        <v>2</v>
      </c>
      <c r="D229" s="1" t="s">
        <v>14</v>
      </c>
      <c r="E229" s="1" t="s">
        <v>20</v>
      </c>
      <c r="F229" s="1" t="s">
        <v>112</v>
      </c>
      <c r="G229" s="1" t="s">
        <v>142</v>
      </c>
      <c r="H229" s="1" t="s">
        <v>143</v>
      </c>
      <c r="I229" s="13"/>
      <c r="J229" s="100">
        <f>J230</f>
        <v>160000</v>
      </c>
      <c r="K229" s="100">
        <f t="shared" ref="K229:L229" si="78">K230</f>
        <v>160000</v>
      </c>
      <c r="L229" s="100">
        <f t="shared" si="78"/>
        <v>160000</v>
      </c>
    </row>
    <row r="230" spans="1:12">
      <c r="A230" s="2" t="s">
        <v>86</v>
      </c>
      <c r="B230" s="62" t="s">
        <v>40</v>
      </c>
      <c r="C230" s="1" t="s">
        <v>2</v>
      </c>
      <c r="D230" s="1" t="s">
        <v>14</v>
      </c>
      <c r="E230" s="1" t="s">
        <v>20</v>
      </c>
      <c r="F230" s="1" t="s">
        <v>112</v>
      </c>
      <c r="G230" s="1" t="s">
        <v>142</v>
      </c>
      <c r="H230" s="1" t="s">
        <v>156</v>
      </c>
      <c r="I230" s="13"/>
      <c r="J230" s="100">
        <f>J231+J233</f>
        <v>160000</v>
      </c>
      <c r="K230" s="100">
        <f t="shared" ref="K230:L230" si="79">K231+K233</f>
        <v>160000</v>
      </c>
      <c r="L230" s="100">
        <f t="shared" si="79"/>
        <v>160000</v>
      </c>
    </row>
    <row r="231" spans="1:12" ht="25.5">
      <c r="A231" s="75" t="s">
        <v>231</v>
      </c>
      <c r="B231" s="62" t="s">
        <v>40</v>
      </c>
      <c r="C231" s="1" t="s">
        <v>2</v>
      </c>
      <c r="D231" s="1" t="s">
        <v>14</v>
      </c>
      <c r="E231" s="1" t="s">
        <v>20</v>
      </c>
      <c r="F231" s="1" t="s">
        <v>112</v>
      </c>
      <c r="G231" s="1" t="s">
        <v>142</v>
      </c>
      <c r="H231" s="1" t="s">
        <v>156</v>
      </c>
      <c r="I231" s="13" t="s">
        <v>92</v>
      </c>
      <c r="J231" s="100">
        <f>J232</f>
        <v>30000</v>
      </c>
      <c r="K231" s="100">
        <f t="shared" ref="K231:L231" si="80">K232</f>
        <v>30000</v>
      </c>
      <c r="L231" s="100">
        <f t="shared" si="80"/>
        <v>30000</v>
      </c>
    </row>
    <row r="232" spans="1:12" ht="25.5">
      <c r="A232" s="74" t="s">
        <v>96</v>
      </c>
      <c r="B232" s="62" t="s">
        <v>40</v>
      </c>
      <c r="C232" s="1" t="s">
        <v>2</v>
      </c>
      <c r="D232" s="1" t="s">
        <v>14</v>
      </c>
      <c r="E232" s="1" t="s">
        <v>20</v>
      </c>
      <c r="F232" s="1" t="s">
        <v>112</v>
      </c>
      <c r="G232" s="1" t="s">
        <v>142</v>
      </c>
      <c r="H232" s="1" t="s">
        <v>156</v>
      </c>
      <c r="I232" s="13" t="s">
        <v>93</v>
      </c>
      <c r="J232" s="100">
        <v>30000</v>
      </c>
      <c r="K232" s="100">
        <v>30000</v>
      </c>
      <c r="L232" s="100">
        <v>30000</v>
      </c>
    </row>
    <row r="233" spans="1:12">
      <c r="A233" s="9" t="s">
        <v>98</v>
      </c>
      <c r="B233" s="62" t="s">
        <v>40</v>
      </c>
      <c r="C233" s="1" t="s">
        <v>2</v>
      </c>
      <c r="D233" s="1" t="s">
        <v>14</v>
      </c>
      <c r="E233" s="1" t="s">
        <v>20</v>
      </c>
      <c r="F233" s="1" t="s">
        <v>112</v>
      </c>
      <c r="G233" s="1" t="s">
        <v>142</v>
      </c>
      <c r="H233" s="1" t="s">
        <v>156</v>
      </c>
      <c r="I233" s="13" t="s">
        <v>97</v>
      </c>
      <c r="J233" s="100">
        <f>J234+J235</f>
        <v>130000</v>
      </c>
      <c r="K233" s="100">
        <f t="shared" ref="K233:L233" si="81">K234+K235</f>
        <v>130000</v>
      </c>
      <c r="L233" s="100">
        <f t="shared" si="81"/>
        <v>130000</v>
      </c>
    </row>
    <row r="234" spans="1:12">
      <c r="A234" s="55" t="s">
        <v>204</v>
      </c>
      <c r="B234" s="62" t="s">
        <v>40</v>
      </c>
      <c r="C234" s="1" t="s">
        <v>2</v>
      </c>
      <c r="D234" s="1" t="s">
        <v>14</v>
      </c>
      <c r="E234" s="1" t="s">
        <v>20</v>
      </c>
      <c r="F234" s="1" t="s">
        <v>112</v>
      </c>
      <c r="G234" s="1" t="s">
        <v>142</v>
      </c>
      <c r="H234" s="1" t="s">
        <v>156</v>
      </c>
      <c r="I234" s="13" t="s">
        <v>203</v>
      </c>
      <c r="J234" s="100">
        <v>50000</v>
      </c>
      <c r="K234" s="100">
        <v>50000</v>
      </c>
      <c r="L234" s="100">
        <v>50000</v>
      </c>
    </row>
    <row r="235" spans="1:12">
      <c r="A235" s="74" t="s">
        <v>115</v>
      </c>
      <c r="B235" s="62" t="s">
        <v>40</v>
      </c>
      <c r="C235" s="1" t="s">
        <v>2</v>
      </c>
      <c r="D235" s="1" t="s">
        <v>14</v>
      </c>
      <c r="E235" s="1" t="s">
        <v>20</v>
      </c>
      <c r="F235" s="1" t="s">
        <v>112</v>
      </c>
      <c r="G235" s="1" t="s">
        <v>142</v>
      </c>
      <c r="H235" s="1" t="s">
        <v>156</v>
      </c>
      <c r="I235" s="13" t="s">
        <v>114</v>
      </c>
      <c r="J235" s="100">
        <v>80000</v>
      </c>
      <c r="K235" s="100">
        <v>80000</v>
      </c>
      <c r="L235" s="100">
        <v>80000</v>
      </c>
    </row>
    <row r="236" spans="1:12" ht="25.5">
      <c r="A236" s="2" t="s">
        <v>141</v>
      </c>
      <c r="B236" s="62" t="s">
        <v>40</v>
      </c>
      <c r="C236" s="1" t="s">
        <v>2</v>
      </c>
      <c r="D236" s="1" t="s">
        <v>14</v>
      </c>
      <c r="E236" s="1" t="s">
        <v>20</v>
      </c>
      <c r="F236" s="1" t="s">
        <v>65</v>
      </c>
      <c r="G236" s="1" t="s">
        <v>142</v>
      </c>
      <c r="H236" s="1" t="s">
        <v>143</v>
      </c>
      <c r="I236" s="13"/>
      <c r="J236" s="100">
        <f>J237+J240+J243+J246+J249+J252+J255</f>
        <v>5330989.72</v>
      </c>
      <c r="K236" s="100">
        <f t="shared" ref="K236:L236" si="82">K237+K240+K243+K246+K249+K252+K255</f>
        <v>5440235.4100000001</v>
      </c>
      <c r="L236" s="100">
        <f t="shared" si="82"/>
        <v>5235211.6500000004</v>
      </c>
    </row>
    <row r="237" spans="1:12" s="81" customFormat="1" ht="25.5">
      <c r="A237" s="11" t="s">
        <v>193</v>
      </c>
      <c r="B237" s="62" t="s">
        <v>40</v>
      </c>
      <c r="C237" s="1" t="s">
        <v>2</v>
      </c>
      <c r="D237" s="1" t="s">
        <v>14</v>
      </c>
      <c r="E237" s="1" t="s">
        <v>20</v>
      </c>
      <c r="F237" s="1" t="s">
        <v>65</v>
      </c>
      <c r="G237" s="1" t="s">
        <v>142</v>
      </c>
      <c r="H237" s="1" t="s">
        <v>192</v>
      </c>
      <c r="I237" s="13"/>
      <c r="J237" s="100">
        <f>J238</f>
        <v>150000</v>
      </c>
      <c r="K237" s="100">
        <f t="shared" ref="K237:L238" si="83">K238</f>
        <v>150000</v>
      </c>
      <c r="L237" s="100">
        <f t="shared" si="83"/>
        <v>150000</v>
      </c>
    </row>
    <row r="238" spans="1:12" s="81" customFormat="1" ht="25.5">
      <c r="A238" s="7" t="s">
        <v>70</v>
      </c>
      <c r="B238" s="62" t="s">
        <v>40</v>
      </c>
      <c r="C238" s="1" t="s">
        <v>2</v>
      </c>
      <c r="D238" s="1" t="s">
        <v>14</v>
      </c>
      <c r="E238" s="1" t="s">
        <v>20</v>
      </c>
      <c r="F238" s="1" t="s">
        <v>65</v>
      </c>
      <c r="G238" s="1" t="s">
        <v>142</v>
      </c>
      <c r="H238" s="1" t="s">
        <v>192</v>
      </c>
      <c r="I238" s="13" t="s">
        <v>69</v>
      </c>
      <c r="J238" s="100">
        <f>J239</f>
        <v>150000</v>
      </c>
      <c r="K238" s="100">
        <f t="shared" si="83"/>
        <v>150000</v>
      </c>
      <c r="L238" s="100">
        <f t="shared" si="83"/>
        <v>150000</v>
      </c>
    </row>
    <row r="239" spans="1:12">
      <c r="A239" s="11" t="s">
        <v>73</v>
      </c>
      <c r="B239" s="62" t="s">
        <v>40</v>
      </c>
      <c r="C239" s="1" t="s">
        <v>2</v>
      </c>
      <c r="D239" s="1" t="s">
        <v>14</v>
      </c>
      <c r="E239" s="1" t="s">
        <v>20</v>
      </c>
      <c r="F239" s="1" t="s">
        <v>65</v>
      </c>
      <c r="G239" s="1" t="s">
        <v>142</v>
      </c>
      <c r="H239" s="1" t="s">
        <v>192</v>
      </c>
      <c r="I239" s="13" t="s">
        <v>72</v>
      </c>
      <c r="J239" s="100">
        <v>150000</v>
      </c>
      <c r="K239" s="100">
        <v>150000</v>
      </c>
      <c r="L239" s="100">
        <v>150000</v>
      </c>
    </row>
    <row r="240" spans="1:12" ht="25.5">
      <c r="A240" s="2" t="s">
        <v>87</v>
      </c>
      <c r="B240" s="62" t="s">
        <v>40</v>
      </c>
      <c r="C240" s="1" t="s">
        <v>2</v>
      </c>
      <c r="D240" s="1" t="s">
        <v>14</v>
      </c>
      <c r="E240" s="62" t="s">
        <v>20</v>
      </c>
      <c r="F240" s="56" t="s">
        <v>65</v>
      </c>
      <c r="G240" s="62" t="s">
        <v>142</v>
      </c>
      <c r="H240" s="62" t="s">
        <v>159</v>
      </c>
      <c r="I240" s="88"/>
      <c r="J240" s="100">
        <f>J241</f>
        <v>3129941</v>
      </c>
      <c r="K240" s="100">
        <f t="shared" ref="K240:L241" si="84">K241</f>
        <v>3165540.9</v>
      </c>
      <c r="L240" s="100">
        <f t="shared" si="84"/>
        <v>3194352.57</v>
      </c>
    </row>
    <row r="241" spans="1:12" ht="25.5">
      <c r="A241" s="7" t="s">
        <v>70</v>
      </c>
      <c r="B241" s="62" t="s">
        <v>40</v>
      </c>
      <c r="C241" s="1" t="s">
        <v>2</v>
      </c>
      <c r="D241" s="1" t="s">
        <v>14</v>
      </c>
      <c r="E241" s="62" t="s">
        <v>20</v>
      </c>
      <c r="F241" s="56" t="s">
        <v>65</v>
      </c>
      <c r="G241" s="62" t="s">
        <v>142</v>
      </c>
      <c r="H241" s="62" t="s">
        <v>159</v>
      </c>
      <c r="I241" s="88" t="s">
        <v>69</v>
      </c>
      <c r="J241" s="100">
        <f>J242</f>
        <v>3129941</v>
      </c>
      <c r="K241" s="100">
        <f t="shared" si="84"/>
        <v>3165540.9</v>
      </c>
      <c r="L241" s="100">
        <f t="shared" si="84"/>
        <v>3194352.57</v>
      </c>
    </row>
    <row r="242" spans="1:12">
      <c r="A242" s="11" t="s">
        <v>73</v>
      </c>
      <c r="B242" s="62" t="s">
        <v>40</v>
      </c>
      <c r="C242" s="1" t="s">
        <v>2</v>
      </c>
      <c r="D242" s="1" t="s">
        <v>14</v>
      </c>
      <c r="E242" s="62" t="s">
        <v>20</v>
      </c>
      <c r="F242" s="56" t="s">
        <v>65</v>
      </c>
      <c r="G242" s="62" t="s">
        <v>142</v>
      </c>
      <c r="H242" s="62" t="s">
        <v>159</v>
      </c>
      <c r="I242" s="88" t="s">
        <v>72</v>
      </c>
      <c r="J242" s="100">
        <v>3129941</v>
      </c>
      <c r="K242" s="100">
        <v>3165540.9</v>
      </c>
      <c r="L242" s="78">
        <v>3194352.57</v>
      </c>
    </row>
    <row r="243" spans="1:12" ht="15.75" customHeight="1">
      <c r="A243" s="2" t="s">
        <v>86</v>
      </c>
      <c r="B243" s="62" t="s">
        <v>40</v>
      </c>
      <c r="C243" s="1" t="s">
        <v>2</v>
      </c>
      <c r="D243" s="1" t="s">
        <v>14</v>
      </c>
      <c r="E243" s="62" t="s">
        <v>20</v>
      </c>
      <c r="F243" s="56" t="s">
        <v>65</v>
      </c>
      <c r="G243" s="62" t="s">
        <v>142</v>
      </c>
      <c r="H243" s="62" t="s">
        <v>156</v>
      </c>
      <c r="I243" s="88"/>
      <c r="J243" s="100">
        <f>J244</f>
        <v>20000</v>
      </c>
      <c r="K243" s="100">
        <f t="shared" ref="K243:L244" si="85">K244</f>
        <v>20000</v>
      </c>
      <c r="L243" s="100">
        <f t="shared" si="85"/>
        <v>20000</v>
      </c>
    </row>
    <row r="244" spans="1:12">
      <c r="A244" s="11" t="s">
        <v>98</v>
      </c>
      <c r="B244" s="62" t="s">
        <v>40</v>
      </c>
      <c r="C244" s="1" t="s">
        <v>2</v>
      </c>
      <c r="D244" s="1" t="s">
        <v>14</v>
      </c>
      <c r="E244" s="62" t="s">
        <v>20</v>
      </c>
      <c r="F244" s="56" t="s">
        <v>65</v>
      </c>
      <c r="G244" s="62" t="s">
        <v>142</v>
      </c>
      <c r="H244" s="62" t="s">
        <v>156</v>
      </c>
      <c r="I244" s="110" t="s">
        <v>97</v>
      </c>
      <c r="J244" s="100">
        <f>J245</f>
        <v>20000</v>
      </c>
      <c r="K244" s="100">
        <f t="shared" si="85"/>
        <v>20000</v>
      </c>
      <c r="L244" s="100">
        <f t="shared" si="85"/>
        <v>20000</v>
      </c>
    </row>
    <row r="245" spans="1:12" ht="25.5">
      <c r="A245" s="69" t="s">
        <v>104</v>
      </c>
      <c r="B245" s="62" t="s">
        <v>40</v>
      </c>
      <c r="C245" s="1" t="s">
        <v>2</v>
      </c>
      <c r="D245" s="1" t="s">
        <v>14</v>
      </c>
      <c r="E245" s="62" t="s">
        <v>20</v>
      </c>
      <c r="F245" s="56" t="s">
        <v>65</v>
      </c>
      <c r="G245" s="62" t="s">
        <v>142</v>
      </c>
      <c r="H245" s="62" t="s">
        <v>156</v>
      </c>
      <c r="I245" s="110" t="s">
        <v>105</v>
      </c>
      <c r="J245" s="100">
        <v>20000</v>
      </c>
      <c r="K245" s="100">
        <v>20000</v>
      </c>
      <c r="L245" s="100">
        <v>20000</v>
      </c>
    </row>
    <row r="246" spans="1:12">
      <c r="A246" s="2" t="s">
        <v>99</v>
      </c>
      <c r="B246" s="62" t="s">
        <v>40</v>
      </c>
      <c r="C246" s="1" t="s">
        <v>2</v>
      </c>
      <c r="D246" s="1" t="s">
        <v>14</v>
      </c>
      <c r="E246" s="62" t="s">
        <v>20</v>
      </c>
      <c r="F246" s="56" t="s">
        <v>65</v>
      </c>
      <c r="G246" s="62" t="s">
        <v>142</v>
      </c>
      <c r="H246" s="62" t="s">
        <v>160</v>
      </c>
      <c r="I246" s="88"/>
      <c r="J246" s="100">
        <f>J247</f>
        <v>100000</v>
      </c>
      <c r="K246" s="100">
        <f t="shared" ref="K246:L247" si="86">K247</f>
        <v>100000</v>
      </c>
      <c r="L246" s="100">
        <f t="shared" si="86"/>
        <v>100000</v>
      </c>
    </row>
    <row r="247" spans="1:12" ht="25.5">
      <c r="A247" s="7" t="s">
        <v>70</v>
      </c>
      <c r="B247" s="62" t="s">
        <v>40</v>
      </c>
      <c r="C247" s="1" t="s">
        <v>2</v>
      </c>
      <c r="D247" s="1" t="s">
        <v>14</v>
      </c>
      <c r="E247" s="62" t="s">
        <v>20</v>
      </c>
      <c r="F247" s="56" t="s">
        <v>65</v>
      </c>
      <c r="G247" s="62" t="s">
        <v>142</v>
      </c>
      <c r="H247" s="62" t="s">
        <v>160</v>
      </c>
      <c r="I247" s="88" t="s">
        <v>69</v>
      </c>
      <c r="J247" s="100">
        <f>J248</f>
        <v>100000</v>
      </c>
      <c r="K247" s="100">
        <f t="shared" si="86"/>
        <v>100000</v>
      </c>
      <c r="L247" s="100">
        <f t="shared" si="86"/>
        <v>100000</v>
      </c>
    </row>
    <row r="248" spans="1:12">
      <c r="A248" s="11" t="s">
        <v>73</v>
      </c>
      <c r="B248" s="62" t="s">
        <v>40</v>
      </c>
      <c r="C248" s="1" t="s">
        <v>2</v>
      </c>
      <c r="D248" s="1" t="s">
        <v>14</v>
      </c>
      <c r="E248" s="62" t="s">
        <v>20</v>
      </c>
      <c r="F248" s="56" t="s">
        <v>65</v>
      </c>
      <c r="G248" s="62" t="s">
        <v>142</v>
      </c>
      <c r="H248" s="62" t="s">
        <v>160</v>
      </c>
      <c r="I248" s="88" t="s">
        <v>72</v>
      </c>
      <c r="J248" s="100">
        <v>100000</v>
      </c>
      <c r="K248" s="100">
        <v>100000</v>
      </c>
      <c r="L248" s="100">
        <v>100000</v>
      </c>
    </row>
    <row r="249" spans="1:12" ht="25.5">
      <c r="A249" s="2" t="s">
        <v>312</v>
      </c>
      <c r="B249" s="62" t="s">
        <v>40</v>
      </c>
      <c r="C249" s="1" t="s">
        <v>2</v>
      </c>
      <c r="D249" s="1" t="s">
        <v>14</v>
      </c>
      <c r="E249" s="62" t="s">
        <v>20</v>
      </c>
      <c r="F249" s="56" t="s">
        <v>65</v>
      </c>
      <c r="G249" s="62" t="s">
        <v>142</v>
      </c>
      <c r="H249" s="56" t="s">
        <v>205</v>
      </c>
      <c r="I249" s="110"/>
      <c r="J249" s="100">
        <f>J250</f>
        <v>300000</v>
      </c>
      <c r="K249" s="100">
        <f t="shared" ref="K249:L250" si="87">K250</f>
        <v>300000</v>
      </c>
      <c r="L249" s="100">
        <f t="shared" si="87"/>
        <v>0</v>
      </c>
    </row>
    <row r="250" spans="1:12" ht="25.5">
      <c r="A250" s="7" t="s">
        <v>70</v>
      </c>
      <c r="B250" s="62" t="s">
        <v>40</v>
      </c>
      <c r="C250" s="1" t="s">
        <v>2</v>
      </c>
      <c r="D250" s="1" t="s">
        <v>14</v>
      </c>
      <c r="E250" s="62" t="s">
        <v>20</v>
      </c>
      <c r="F250" s="56" t="s">
        <v>65</v>
      </c>
      <c r="G250" s="62" t="s">
        <v>142</v>
      </c>
      <c r="H250" s="56" t="s">
        <v>205</v>
      </c>
      <c r="I250" s="110" t="s">
        <v>69</v>
      </c>
      <c r="J250" s="100">
        <f>J251</f>
        <v>300000</v>
      </c>
      <c r="K250" s="100">
        <f t="shared" si="87"/>
        <v>300000</v>
      </c>
      <c r="L250" s="100">
        <f t="shared" si="87"/>
        <v>0</v>
      </c>
    </row>
    <row r="251" spans="1:12">
      <c r="A251" s="11" t="s">
        <v>73</v>
      </c>
      <c r="B251" s="62" t="s">
        <v>40</v>
      </c>
      <c r="C251" s="1" t="s">
        <v>2</v>
      </c>
      <c r="D251" s="1" t="s">
        <v>14</v>
      </c>
      <c r="E251" s="62" t="s">
        <v>20</v>
      </c>
      <c r="F251" s="56" t="s">
        <v>65</v>
      </c>
      <c r="G251" s="62" t="s">
        <v>142</v>
      </c>
      <c r="H251" s="56" t="s">
        <v>205</v>
      </c>
      <c r="I251" s="110" t="s">
        <v>72</v>
      </c>
      <c r="J251" s="100">
        <v>300000</v>
      </c>
      <c r="K251" s="100">
        <v>300000</v>
      </c>
      <c r="L251" s="100"/>
    </row>
    <row r="252" spans="1:12" ht="38.25">
      <c r="A252" s="2" t="s">
        <v>329</v>
      </c>
      <c r="B252" s="62" t="s">
        <v>40</v>
      </c>
      <c r="C252" s="1" t="s">
        <v>2</v>
      </c>
      <c r="D252" s="1" t="s">
        <v>14</v>
      </c>
      <c r="E252" s="62" t="s">
        <v>20</v>
      </c>
      <c r="F252" s="56" t="s">
        <v>65</v>
      </c>
      <c r="G252" s="62" t="s">
        <v>142</v>
      </c>
      <c r="H252" s="56" t="s">
        <v>367</v>
      </c>
      <c r="I252" s="88"/>
      <c r="J252" s="100">
        <f>J253</f>
        <v>1591048.72</v>
      </c>
      <c r="K252" s="100">
        <f t="shared" ref="K252:L253" si="88">K253</f>
        <v>1654694.51</v>
      </c>
      <c r="L252" s="100">
        <f t="shared" si="88"/>
        <v>1720859.08</v>
      </c>
    </row>
    <row r="253" spans="1:12" ht="25.5">
      <c r="A253" s="7" t="s">
        <v>70</v>
      </c>
      <c r="B253" s="62" t="s">
        <v>40</v>
      </c>
      <c r="C253" s="1" t="s">
        <v>2</v>
      </c>
      <c r="D253" s="1" t="s">
        <v>14</v>
      </c>
      <c r="E253" s="62" t="s">
        <v>20</v>
      </c>
      <c r="F253" s="56" t="s">
        <v>65</v>
      </c>
      <c r="G253" s="62" t="s">
        <v>142</v>
      </c>
      <c r="H253" s="56" t="s">
        <v>367</v>
      </c>
      <c r="I253" s="88" t="s">
        <v>69</v>
      </c>
      <c r="J253" s="100">
        <f>J254</f>
        <v>1591048.72</v>
      </c>
      <c r="K253" s="100">
        <f t="shared" si="88"/>
        <v>1654694.51</v>
      </c>
      <c r="L253" s="100">
        <f t="shared" si="88"/>
        <v>1720859.08</v>
      </c>
    </row>
    <row r="254" spans="1:12">
      <c r="A254" s="11" t="s">
        <v>73</v>
      </c>
      <c r="B254" s="62" t="s">
        <v>40</v>
      </c>
      <c r="C254" s="1" t="s">
        <v>2</v>
      </c>
      <c r="D254" s="1" t="s">
        <v>14</v>
      </c>
      <c r="E254" s="62" t="s">
        <v>20</v>
      </c>
      <c r="F254" s="56" t="s">
        <v>65</v>
      </c>
      <c r="G254" s="62" t="s">
        <v>142</v>
      </c>
      <c r="H254" s="56" t="s">
        <v>367</v>
      </c>
      <c r="I254" s="88" t="s">
        <v>72</v>
      </c>
      <c r="J254" s="100">
        <v>1591048.72</v>
      </c>
      <c r="K254" s="100">
        <v>1654694.51</v>
      </c>
      <c r="L254" s="100">
        <v>1720859.08</v>
      </c>
    </row>
    <row r="255" spans="1:12" ht="63.75">
      <c r="A255" s="11" t="s">
        <v>257</v>
      </c>
      <c r="B255" s="62" t="s">
        <v>40</v>
      </c>
      <c r="C255" s="1" t="s">
        <v>2</v>
      </c>
      <c r="D255" s="1" t="s">
        <v>14</v>
      </c>
      <c r="E255" s="62" t="s">
        <v>20</v>
      </c>
      <c r="F255" s="56" t="s">
        <v>65</v>
      </c>
      <c r="G255" s="62" t="s">
        <v>142</v>
      </c>
      <c r="H255" s="56" t="s">
        <v>384</v>
      </c>
      <c r="I255" s="88"/>
      <c r="J255" s="100">
        <f>J256</f>
        <v>40000</v>
      </c>
      <c r="K255" s="100">
        <f t="shared" ref="K255:L256" si="89">K256</f>
        <v>50000</v>
      </c>
      <c r="L255" s="100">
        <f t="shared" si="89"/>
        <v>50000</v>
      </c>
    </row>
    <row r="256" spans="1:12" ht="25.5">
      <c r="A256" s="7" t="s">
        <v>70</v>
      </c>
      <c r="B256" s="62" t="s">
        <v>40</v>
      </c>
      <c r="C256" s="1" t="s">
        <v>2</v>
      </c>
      <c r="D256" s="1" t="s">
        <v>14</v>
      </c>
      <c r="E256" s="62" t="s">
        <v>20</v>
      </c>
      <c r="F256" s="56" t="s">
        <v>65</v>
      </c>
      <c r="G256" s="62" t="s">
        <v>142</v>
      </c>
      <c r="H256" s="56" t="s">
        <v>384</v>
      </c>
      <c r="I256" s="110" t="s">
        <v>69</v>
      </c>
      <c r="J256" s="100">
        <f>J257</f>
        <v>40000</v>
      </c>
      <c r="K256" s="100">
        <f t="shared" si="89"/>
        <v>50000</v>
      </c>
      <c r="L256" s="100">
        <f t="shared" si="89"/>
        <v>50000</v>
      </c>
    </row>
    <row r="257" spans="1:12">
      <c r="A257" s="11" t="s">
        <v>73</v>
      </c>
      <c r="B257" s="62" t="s">
        <v>40</v>
      </c>
      <c r="C257" s="1" t="s">
        <v>2</v>
      </c>
      <c r="D257" s="1" t="s">
        <v>14</v>
      </c>
      <c r="E257" s="62" t="s">
        <v>20</v>
      </c>
      <c r="F257" s="56" t="s">
        <v>65</v>
      </c>
      <c r="G257" s="62" t="s">
        <v>142</v>
      </c>
      <c r="H257" s="56" t="s">
        <v>384</v>
      </c>
      <c r="I257" s="110" t="s">
        <v>72</v>
      </c>
      <c r="J257" s="100">
        <v>40000</v>
      </c>
      <c r="K257" s="100">
        <v>50000</v>
      </c>
      <c r="L257" s="100">
        <v>50000</v>
      </c>
    </row>
    <row r="258" spans="1:12" ht="25.5">
      <c r="A258" s="7" t="s">
        <v>434</v>
      </c>
      <c r="B258" s="1" t="s">
        <v>40</v>
      </c>
      <c r="C258" s="1" t="s">
        <v>2</v>
      </c>
      <c r="D258" s="1" t="s">
        <v>14</v>
      </c>
      <c r="E258" s="62" t="s">
        <v>20</v>
      </c>
      <c r="F258" s="56" t="s">
        <v>433</v>
      </c>
      <c r="G258" s="1" t="s">
        <v>142</v>
      </c>
      <c r="H258" s="1" t="s">
        <v>143</v>
      </c>
      <c r="I258" s="13"/>
      <c r="J258" s="98">
        <f>J259</f>
        <v>19080008</v>
      </c>
      <c r="K258" s="98">
        <f t="shared" ref="K258:L258" si="90">K259</f>
        <v>18930008</v>
      </c>
      <c r="L258" s="98">
        <f t="shared" si="90"/>
        <v>18830008</v>
      </c>
    </row>
    <row r="259" spans="1:12" ht="25.5">
      <c r="A259" s="2" t="s">
        <v>85</v>
      </c>
      <c r="B259" s="1" t="s">
        <v>40</v>
      </c>
      <c r="C259" s="1" t="s">
        <v>2</v>
      </c>
      <c r="D259" s="1" t="s">
        <v>14</v>
      </c>
      <c r="E259" s="62" t="s">
        <v>20</v>
      </c>
      <c r="F259" s="56" t="s">
        <v>433</v>
      </c>
      <c r="G259" s="1" t="s">
        <v>142</v>
      </c>
      <c r="H259" s="1" t="s">
        <v>152</v>
      </c>
      <c r="I259" s="13"/>
      <c r="J259" s="78">
        <f>J260+J262</f>
        <v>19080008</v>
      </c>
      <c r="K259" s="78">
        <f t="shared" ref="K259:L259" si="91">K260+K262</f>
        <v>18930008</v>
      </c>
      <c r="L259" s="78">
        <f t="shared" si="91"/>
        <v>18830008</v>
      </c>
    </row>
    <row r="260" spans="1:12" ht="38.25">
      <c r="A260" s="74" t="s">
        <v>94</v>
      </c>
      <c r="B260" s="1" t="s">
        <v>40</v>
      </c>
      <c r="C260" s="1" t="s">
        <v>2</v>
      </c>
      <c r="D260" s="1" t="s">
        <v>14</v>
      </c>
      <c r="E260" s="62" t="s">
        <v>20</v>
      </c>
      <c r="F260" s="56" t="s">
        <v>433</v>
      </c>
      <c r="G260" s="1" t="s">
        <v>142</v>
      </c>
      <c r="H260" s="1" t="s">
        <v>152</v>
      </c>
      <c r="I260" s="13" t="s">
        <v>90</v>
      </c>
      <c r="J260" s="78">
        <f>J261</f>
        <v>18731008</v>
      </c>
      <c r="K260" s="78">
        <f t="shared" ref="K260:L260" si="92">K261</f>
        <v>18581008</v>
      </c>
      <c r="L260" s="78">
        <f t="shared" si="92"/>
        <v>18481008</v>
      </c>
    </row>
    <row r="261" spans="1:12">
      <c r="A261" s="74" t="s">
        <v>101</v>
      </c>
      <c r="B261" s="1" t="s">
        <v>40</v>
      </c>
      <c r="C261" s="1" t="s">
        <v>2</v>
      </c>
      <c r="D261" s="1" t="s">
        <v>14</v>
      </c>
      <c r="E261" s="62" t="s">
        <v>20</v>
      </c>
      <c r="F261" s="56" t="s">
        <v>433</v>
      </c>
      <c r="G261" s="1" t="s">
        <v>142</v>
      </c>
      <c r="H261" s="1" t="s">
        <v>152</v>
      </c>
      <c r="I261" s="13" t="s">
        <v>100</v>
      </c>
      <c r="J261" s="78">
        <f>14163601+4277407+10000+250000+30000</f>
        <v>18731008</v>
      </c>
      <c r="K261" s="78">
        <f>18731008-150000</f>
        <v>18581008</v>
      </c>
      <c r="L261" s="78">
        <f>18581008-100000</f>
        <v>18481008</v>
      </c>
    </row>
    <row r="262" spans="1:12" ht="25.5">
      <c r="A262" s="75" t="s">
        <v>231</v>
      </c>
      <c r="B262" s="1" t="s">
        <v>40</v>
      </c>
      <c r="C262" s="1" t="s">
        <v>2</v>
      </c>
      <c r="D262" s="1" t="s">
        <v>14</v>
      </c>
      <c r="E262" s="62" t="s">
        <v>20</v>
      </c>
      <c r="F262" s="56" t="s">
        <v>433</v>
      </c>
      <c r="G262" s="1" t="s">
        <v>142</v>
      </c>
      <c r="H262" s="1" t="s">
        <v>152</v>
      </c>
      <c r="I262" s="13" t="s">
        <v>92</v>
      </c>
      <c r="J262" s="78">
        <f>J263</f>
        <v>349000</v>
      </c>
      <c r="K262" s="78">
        <f t="shared" ref="K262:L262" si="93">K263</f>
        <v>349000</v>
      </c>
      <c r="L262" s="78">
        <f t="shared" si="93"/>
        <v>349000</v>
      </c>
    </row>
    <row r="263" spans="1:12" ht="25.5">
      <c r="A263" s="74" t="s">
        <v>96</v>
      </c>
      <c r="B263" s="1" t="s">
        <v>40</v>
      </c>
      <c r="C263" s="1" t="s">
        <v>2</v>
      </c>
      <c r="D263" s="1" t="s">
        <v>14</v>
      </c>
      <c r="E263" s="62" t="s">
        <v>20</v>
      </c>
      <c r="F263" s="56" t="s">
        <v>433</v>
      </c>
      <c r="G263" s="1" t="s">
        <v>142</v>
      </c>
      <c r="H263" s="1" t="s">
        <v>152</v>
      </c>
      <c r="I263" s="13" t="s">
        <v>93</v>
      </c>
      <c r="J263" s="78">
        <v>349000</v>
      </c>
      <c r="K263" s="78">
        <v>349000</v>
      </c>
      <c r="L263" s="78">
        <v>349000</v>
      </c>
    </row>
    <row r="264" spans="1:12">
      <c r="A264" s="2"/>
      <c r="B264" s="45"/>
      <c r="C264" s="1"/>
      <c r="D264" s="1"/>
      <c r="E264" s="1"/>
      <c r="F264" s="1"/>
      <c r="G264" s="1"/>
      <c r="H264" s="1"/>
      <c r="I264" s="13"/>
      <c r="J264" s="78"/>
      <c r="K264" s="78"/>
      <c r="L264" s="78"/>
    </row>
    <row r="265" spans="1:12" ht="15.75">
      <c r="A265" s="23" t="s">
        <v>5</v>
      </c>
      <c r="B265" s="24" t="s">
        <v>40</v>
      </c>
      <c r="C265" s="28" t="s">
        <v>30</v>
      </c>
      <c r="D265" s="1"/>
      <c r="E265" s="1"/>
      <c r="F265" s="1"/>
      <c r="G265" s="1"/>
      <c r="H265" s="1"/>
      <c r="I265" s="13"/>
      <c r="J265" s="96">
        <f>J266+J280</f>
        <v>10581483.879999999</v>
      </c>
      <c r="K265" s="96">
        <f>K266+K280</f>
        <v>10286493.17</v>
      </c>
      <c r="L265" s="96">
        <f>L266+L280</f>
        <v>9987787.9100000001</v>
      </c>
    </row>
    <row r="266" spans="1:12">
      <c r="A266" s="18" t="s">
        <v>21</v>
      </c>
      <c r="B266" s="14" t="s">
        <v>40</v>
      </c>
      <c r="C266" s="14" t="s">
        <v>30</v>
      </c>
      <c r="D266" s="14" t="s">
        <v>16</v>
      </c>
      <c r="E266" s="14"/>
      <c r="F266" s="14"/>
      <c r="G266" s="14"/>
      <c r="H266" s="1"/>
      <c r="I266" s="13"/>
      <c r="J266" s="97">
        <f>J267</f>
        <v>7639252.96</v>
      </c>
      <c r="K266" s="97">
        <f t="shared" ref="K266:L266" si="94">K267</f>
        <v>7333806.2999999998</v>
      </c>
      <c r="L266" s="97">
        <f t="shared" si="94"/>
        <v>6928913.8899999997</v>
      </c>
    </row>
    <row r="267" spans="1:12" ht="25.5">
      <c r="A267" s="2" t="s">
        <v>392</v>
      </c>
      <c r="B267" s="1" t="s">
        <v>40</v>
      </c>
      <c r="C267" s="1" t="s">
        <v>30</v>
      </c>
      <c r="D267" s="1" t="s">
        <v>16</v>
      </c>
      <c r="E267" s="1" t="s">
        <v>20</v>
      </c>
      <c r="F267" s="1" t="s">
        <v>68</v>
      </c>
      <c r="G267" s="1" t="s">
        <v>142</v>
      </c>
      <c r="H267" s="1" t="s">
        <v>143</v>
      </c>
      <c r="I267" s="17"/>
      <c r="J267" s="98">
        <f>J268+J272</f>
        <v>7639252.96</v>
      </c>
      <c r="K267" s="98">
        <f>K268+K272</f>
        <v>7333806.2999999998</v>
      </c>
      <c r="L267" s="98">
        <f>L268+L272</f>
        <v>6928913.8899999997</v>
      </c>
    </row>
    <row r="268" spans="1:12" ht="25.5">
      <c r="A268" s="2" t="s">
        <v>133</v>
      </c>
      <c r="B268" s="1" t="s">
        <v>40</v>
      </c>
      <c r="C268" s="1" t="s">
        <v>30</v>
      </c>
      <c r="D268" s="1" t="s">
        <v>16</v>
      </c>
      <c r="E268" s="1" t="s">
        <v>20</v>
      </c>
      <c r="F268" s="1" t="s">
        <v>121</v>
      </c>
      <c r="G268" s="1" t="s">
        <v>142</v>
      </c>
      <c r="H268" s="1" t="s">
        <v>143</v>
      </c>
      <c r="I268" s="17"/>
      <c r="J268" s="98">
        <f>+J269</f>
        <v>2257519.7000000002</v>
      </c>
      <c r="K268" s="98">
        <f t="shared" ref="K268:L268" si="95">+K269</f>
        <v>2303520</v>
      </c>
      <c r="L268" s="98">
        <f t="shared" si="95"/>
        <v>2259060</v>
      </c>
    </row>
    <row r="269" spans="1:12" ht="38.25">
      <c r="A269" s="55" t="s">
        <v>71</v>
      </c>
      <c r="B269" s="1" t="s">
        <v>40</v>
      </c>
      <c r="C269" s="10" t="s">
        <v>30</v>
      </c>
      <c r="D269" s="10" t="s">
        <v>16</v>
      </c>
      <c r="E269" s="1" t="s">
        <v>20</v>
      </c>
      <c r="F269" s="1" t="s">
        <v>121</v>
      </c>
      <c r="G269" s="1" t="s">
        <v>142</v>
      </c>
      <c r="H269" s="56" t="s">
        <v>362</v>
      </c>
      <c r="I269" s="17"/>
      <c r="J269" s="98">
        <f>J270</f>
        <v>2257519.7000000002</v>
      </c>
      <c r="K269" s="98">
        <f t="shared" ref="K269:L270" si="96">K270</f>
        <v>2303520</v>
      </c>
      <c r="L269" s="98">
        <f t="shared" si="96"/>
        <v>2259060</v>
      </c>
    </row>
    <row r="270" spans="1:12" ht="25.5">
      <c r="A270" s="9" t="s">
        <v>70</v>
      </c>
      <c r="B270" s="1" t="s">
        <v>40</v>
      </c>
      <c r="C270" s="10" t="s">
        <v>30</v>
      </c>
      <c r="D270" s="10" t="s">
        <v>16</v>
      </c>
      <c r="E270" s="1" t="s">
        <v>20</v>
      </c>
      <c r="F270" s="1" t="s">
        <v>121</v>
      </c>
      <c r="G270" s="1" t="s">
        <v>142</v>
      </c>
      <c r="H270" s="56" t="s">
        <v>362</v>
      </c>
      <c r="I270" s="17" t="s">
        <v>69</v>
      </c>
      <c r="J270" s="98">
        <f>J271</f>
        <v>2257519.7000000002</v>
      </c>
      <c r="K270" s="98">
        <f t="shared" si="96"/>
        <v>2303520</v>
      </c>
      <c r="L270" s="98">
        <f t="shared" si="96"/>
        <v>2259060</v>
      </c>
    </row>
    <row r="271" spans="1:12">
      <c r="A271" s="9" t="s">
        <v>73</v>
      </c>
      <c r="B271" s="1" t="s">
        <v>40</v>
      </c>
      <c r="C271" s="10" t="s">
        <v>30</v>
      </c>
      <c r="D271" s="10" t="s">
        <v>16</v>
      </c>
      <c r="E271" s="1" t="s">
        <v>20</v>
      </c>
      <c r="F271" s="1" t="s">
        <v>121</v>
      </c>
      <c r="G271" s="1" t="s">
        <v>142</v>
      </c>
      <c r="H271" s="56" t="s">
        <v>362</v>
      </c>
      <c r="I271" s="17" t="s">
        <v>72</v>
      </c>
      <c r="J271" s="98">
        <v>2257519.7000000002</v>
      </c>
      <c r="K271" s="98">
        <v>2303520</v>
      </c>
      <c r="L271" s="98">
        <v>2259060</v>
      </c>
    </row>
    <row r="272" spans="1:12" s="81" customFormat="1" ht="25.5">
      <c r="A272" s="130" t="s">
        <v>245</v>
      </c>
      <c r="B272" s="1" t="s">
        <v>40</v>
      </c>
      <c r="C272" s="10" t="s">
        <v>30</v>
      </c>
      <c r="D272" s="10" t="s">
        <v>16</v>
      </c>
      <c r="E272" s="1" t="s">
        <v>20</v>
      </c>
      <c r="F272" s="71" t="s">
        <v>128</v>
      </c>
      <c r="G272" s="71" t="s">
        <v>142</v>
      </c>
      <c r="H272" s="90" t="s">
        <v>143</v>
      </c>
      <c r="I272" s="91"/>
      <c r="J272" s="101">
        <f>+J273+J276</f>
        <v>5381733.2599999998</v>
      </c>
      <c r="K272" s="101">
        <f t="shared" ref="K272:L272" si="97">+K273+K276</f>
        <v>5030286.3</v>
      </c>
      <c r="L272" s="101">
        <f t="shared" si="97"/>
        <v>4669853.8899999997</v>
      </c>
    </row>
    <row r="273" spans="1:12" s="81" customFormat="1" ht="51">
      <c r="A273" s="69" t="s">
        <v>250</v>
      </c>
      <c r="B273" s="62" t="s">
        <v>40</v>
      </c>
      <c r="C273" s="10" t="s">
        <v>30</v>
      </c>
      <c r="D273" s="10" t="s">
        <v>16</v>
      </c>
      <c r="E273" s="1" t="s">
        <v>20</v>
      </c>
      <c r="F273" s="1" t="s">
        <v>128</v>
      </c>
      <c r="G273" s="1" t="s">
        <v>142</v>
      </c>
      <c r="H273" s="1" t="s">
        <v>214</v>
      </c>
      <c r="I273" s="72"/>
      <c r="J273" s="116">
        <f>J274</f>
        <v>4724184.6999999993</v>
      </c>
      <c r="K273" s="116">
        <f t="shared" ref="K273:L274" si="98">K274</f>
        <v>4372986.38</v>
      </c>
      <c r="L273" s="116">
        <f t="shared" si="98"/>
        <v>4026732</v>
      </c>
    </row>
    <row r="274" spans="1:12" s="81" customFormat="1" ht="25.5">
      <c r="A274" s="7" t="s">
        <v>70</v>
      </c>
      <c r="B274" s="62" t="s">
        <v>40</v>
      </c>
      <c r="C274" s="10" t="s">
        <v>30</v>
      </c>
      <c r="D274" s="10" t="s">
        <v>16</v>
      </c>
      <c r="E274" s="1" t="s">
        <v>20</v>
      </c>
      <c r="F274" s="1" t="s">
        <v>128</v>
      </c>
      <c r="G274" s="1" t="s">
        <v>142</v>
      </c>
      <c r="H274" s="1" t="s">
        <v>214</v>
      </c>
      <c r="I274" s="72" t="s">
        <v>69</v>
      </c>
      <c r="J274" s="116">
        <f>J275</f>
        <v>4724184.6999999993</v>
      </c>
      <c r="K274" s="116">
        <f t="shared" si="98"/>
        <v>4372986.38</v>
      </c>
      <c r="L274" s="116">
        <f t="shared" si="98"/>
        <v>4026732</v>
      </c>
    </row>
    <row r="275" spans="1:12">
      <c r="A275" s="11" t="s">
        <v>73</v>
      </c>
      <c r="B275" s="62" t="s">
        <v>40</v>
      </c>
      <c r="C275" s="10" t="s">
        <v>30</v>
      </c>
      <c r="D275" s="10" t="s">
        <v>16</v>
      </c>
      <c r="E275" s="1" t="s">
        <v>20</v>
      </c>
      <c r="F275" s="1" t="s">
        <v>128</v>
      </c>
      <c r="G275" s="1" t="s">
        <v>142</v>
      </c>
      <c r="H275" s="1" t="s">
        <v>214</v>
      </c>
      <c r="I275" s="72" t="s">
        <v>72</v>
      </c>
      <c r="J275" s="116">
        <f>4719460.52+4724.18</f>
        <v>4724184.6999999993</v>
      </c>
      <c r="K275" s="116">
        <f>4368262.2+4724.18</f>
        <v>4372986.38</v>
      </c>
      <c r="L275" s="116">
        <f>4022007.82+4724.18</f>
        <v>4026732</v>
      </c>
    </row>
    <row r="276" spans="1:12" ht="38.25">
      <c r="A276" s="89" t="s">
        <v>180</v>
      </c>
      <c r="B276" s="1" t="s">
        <v>40</v>
      </c>
      <c r="C276" s="10" t="s">
        <v>30</v>
      </c>
      <c r="D276" s="10" t="s">
        <v>16</v>
      </c>
      <c r="E276" s="1" t="s">
        <v>20</v>
      </c>
      <c r="F276" s="71" t="s">
        <v>128</v>
      </c>
      <c r="G276" s="71" t="s">
        <v>142</v>
      </c>
      <c r="H276" s="113" t="s">
        <v>194</v>
      </c>
      <c r="I276" s="91"/>
      <c r="J276" s="101">
        <f>J277</f>
        <v>657548.56000000006</v>
      </c>
      <c r="K276" s="101">
        <f t="shared" ref="K276:L277" si="99">K277</f>
        <v>657299.92000000004</v>
      </c>
      <c r="L276" s="101">
        <f t="shared" si="99"/>
        <v>643121.89</v>
      </c>
    </row>
    <row r="277" spans="1:12" ht="25.5">
      <c r="A277" s="9" t="s">
        <v>70</v>
      </c>
      <c r="B277" s="1" t="s">
        <v>40</v>
      </c>
      <c r="C277" s="10" t="s">
        <v>30</v>
      </c>
      <c r="D277" s="10" t="s">
        <v>16</v>
      </c>
      <c r="E277" s="1" t="s">
        <v>20</v>
      </c>
      <c r="F277" s="71" t="s">
        <v>128</v>
      </c>
      <c r="G277" s="71" t="s">
        <v>142</v>
      </c>
      <c r="H277" s="113" t="s">
        <v>194</v>
      </c>
      <c r="I277" s="91" t="s">
        <v>69</v>
      </c>
      <c r="J277" s="101">
        <f>J278</f>
        <v>657548.56000000006</v>
      </c>
      <c r="K277" s="101">
        <f t="shared" si="99"/>
        <v>657299.92000000004</v>
      </c>
      <c r="L277" s="101">
        <f t="shared" si="99"/>
        <v>643121.89</v>
      </c>
    </row>
    <row r="278" spans="1:12">
      <c r="A278" s="9" t="s">
        <v>73</v>
      </c>
      <c r="B278" s="1" t="s">
        <v>40</v>
      </c>
      <c r="C278" s="10" t="s">
        <v>30</v>
      </c>
      <c r="D278" s="10" t="s">
        <v>16</v>
      </c>
      <c r="E278" s="1" t="s">
        <v>20</v>
      </c>
      <c r="F278" s="71" t="s">
        <v>128</v>
      </c>
      <c r="G278" s="71" t="s">
        <v>142</v>
      </c>
      <c r="H278" s="113" t="s">
        <v>194</v>
      </c>
      <c r="I278" s="91" t="s">
        <v>72</v>
      </c>
      <c r="J278" s="101">
        <f>157548.56+500000</f>
        <v>657548.56000000006</v>
      </c>
      <c r="K278" s="101">
        <f>157299.92+500000</f>
        <v>657299.92000000004</v>
      </c>
      <c r="L278" s="101">
        <f>143121.89+500000</f>
        <v>643121.89</v>
      </c>
    </row>
    <row r="279" spans="1:12">
      <c r="A279" s="73"/>
      <c r="B279" s="70"/>
      <c r="C279" s="71"/>
      <c r="D279" s="71"/>
      <c r="E279" s="71"/>
      <c r="F279" s="71"/>
      <c r="G279" s="71"/>
      <c r="H279" s="71"/>
      <c r="I279" s="72"/>
      <c r="J279" s="99"/>
      <c r="K279" s="99"/>
      <c r="L279" s="99"/>
    </row>
    <row r="280" spans="1:12">
      <c r="A280" s="18" t="s">
        <v>58</v>
      </c>
      <c r="B280" s="14" t="s">
        <v>40</v>
      </c>
      <c r="C280" s="14" t="s">
        <v>30</v>
      </c>
      <c r="D280" s="14" t="s">
        <v>3</v>
      </c>
      <c r="E280" s="14"/>
      <c r="F280" s="14"/>
      <c r="G280" s="14"/>
      <c r="H280" s="1"/>
      <c r="I280" s="13"/>
      <c r="J280" s="97">
        <f>J281</f>
        <v>2942230.92</v>
      </c>
      <c r="K280" s="97">
        <f t="shared" ref="K280:L281" si="100">K281</f>
        <v>2952686.87</v>
      </c>
      <c r="L280" s="97">
        <f t="shared" si="100"/>
        <v>3058874.02</v>
      </c>
    </row>
    <row r="281" spans="1:12" ht="25.5">
      <c r="A281" s="2" t="s">
        <v>392</v>
      </c>
      <c r="B281" s="1" t="s">
        <v>40</v>
      </c>
      <c r="C281" s="1" t="s">
        <v>30</v>
      </c>
      <c r="D281" s="1" t="s">
        <v>3</v>
      </c>
      <c r="E281" s="1" t="s">
        <v>20</v>
      </c>
      <c r="F281" s="1" t="s">
        <v>68</v>
      </c>
      <c r="G281" s="1" t="s">
        <v>142</v>
      </c>
      <c r="H281" s="1" t="s">
        <v>143</v>
      </c>
      <c r="I281" s="13"/>
      <c r="J281" s="78">
        <f>J282</f>
        <v>2942230.92</v>
      </c>
      <c r="K281" s="78">
        <f t="shared" si="100"/>
        <v>2952686.87</v>
      </c>
      <c r="L281" s="78">
        <f t="shared" si="100"/>
        <v>3058874.02</v>
      </c>
    </row>
    <row r="282" spans="1:12" ht="25.5">
      <c r="A282" s="7" t="s">
        <v>434</v>
      </c>
      <c r="B282" s="1" t="s">
        <v>40</v>
      </c>
      <c r="C282" s="1" t="s">
        <v>30</v>
      </c>
      <c r="D282" s="1" t="s">
        <v>3</v>
      </c>
      <c r="E282" s="1" t="s">
        <v>20</v>
      </c>
      <c r="F282" s="71" t="s">
        <v>433</v>
      </c>
      <c r="G282" s="71" t="s">
        <v>142</v>
      </c>
      <c r="H282" s="71" t="s">
        <v>143</v>
      </c>
      <c r="I282" s="72"/>
      <c r="J282" s="99">
        <f>J283+J286</f>
        <v>2942230.92</v>
      </c>
      <c r="K282" s="99">
        <f t="shared" ref="K282:L282" si="101">K283+K286</f>
        <v>2952686.87</v>
      </c>
      <c r="L282" s="99">
        <f t="shared" si="101"/>
        <v>3058874.02</v>
      </c>
    </row>
    <row r="283" spans="1:12" ht="25.5">
      <c r="A283" s="2" t="s">
        <v>57</v>
      </c>
      <c r="B283" s="1" t="s">
        <v>40</v>
      </c>
      <c r="C283" s="1" t="s">
        <v>30</v>
      </c>
      <c r="D283" s="1" t="s">
        <v>3</v>
      </c>
      <c r="E283" s="1" t="s">
        <v>20</v>
      </c>
      <c r="F283" s="71" t="s">
        <v>433</v>
      </c>
      <c r="G283" s="71" t="s">
        <v>142</v>
      </c>
      <c r="H283" s="71" t="s">
        <v>365</v>
      </c>
      <c r="I283" s="72"/>
      <c r="J283" s="99">
        <f>J284</f>
        <v>88836</v>
      </c>
      <c r="K283" s="99">
        <f t="shared" ref="K283:L284" si="102">K284</f>
        <v>73008</v>
      </c>
      <c r="L283" s="99">
        <f t="shared" si="102"/>
        <v>73008</v>
      </c>
    </row>
    <row r="284" spans="1:12">
      <c r="A284" s="9" t="s">
        <v>98</v>
      </c>
      <c r="B284" s="1" t="s">
        <v>40</v>
      </c>
      <c r="C284" s="1" t="s">
        <v>30</v>
      </c>
      <c r="D284" s="1" t="s">
        <v>3</v>
      </c>
      <c r="E284" s="1" t="s">
        <v>20</v>
      </c>
      <c r="F284" s="71" t="s">
        <v>433</v>
      </c>
      <c r="G284" s="71" t="s">
        <v>142</v>
      </c>
      <c r="H284" s="71" t="s">
        <v>365</v>
      </c>
      <c r="I284" s="72" t="s">
        <v>97</v>
      </c>
      <c r="J284" s="99">
        <f>J285</f>
        <v>88836</v>
      </c>
      <c r="K284" s="99">
        <f t="shared" si="102"/>
        <v>73008</v>
      </c>
      <c r="L284" s="99">
        <f t="shared" si="102"/>
        <v>73008</v>
      </c>
    </row>
    <row r="285" spans="1:12" ht="25.5">
      <c r="A285" s="105" t="s">
        <v>104</v>
      </c>
      <c r="B285" s="1" t="s">
        <v>40</v>
      </c>
      <c r="C285" s="1" t="s">
        <v>30</v>
      </c>
      <c r="D285" s="1" t="s">
        <v>3</v>
      </c>
      <c r="E285" s="1" t="s">
        <v>20</v>
      </c>
      <c r="F285" s="71" t="s">
        <v>433</v>
      </c>
      <c r="G285" s="71" t="s">
        <v>142</v>
      </c>
      <c r="H285" s="71" t="s">
        <v>365</v>
      </c>
      <c r="I285" s="72" t="s">
        <v>105</v>
      </c>
      <c r="J285" s="99">
        <v>88836</v>
      </c>
      <c r="K285" s="99">
        <v>73008</v>
      </c>
      <c r="L285" s="99">
        <v>73008</v>
      </c>
    </row>
    <row r="286" spans="1:12" ht="51">
      <c r="A286" s="11" t="s">
        <v>218</v>
      </c>
      <c r="B286" s="1" t="s">
        <v>40</v>
      </c>
      <c r="C286" s="1" t="s">
        <v>30</v>
      </c>
      <c r="D286" s="1" t="s">
        <v>3</v>
      </c>
      <c r="E286" s="1" t="s">
        <v>20</v>
      </c>
      <c r="F286" s="71" t="s">
        <v>433</v>
      </c>
      <c r="G286" s="1" t="s">
        <v>142</v>
      </c>
      <c r="H286" s="1" t="s">
        <v>374</v>
      </c>
      <c r="I286" s="13"/>
      <c r="J286" s="78">
        <f>J287+J289</f>
        <v>2853394.92</v>
      </c>
      <c r="K286" s="78">
        <f t="shared" ref="K286:L286" si="103">K287+K289</f>
        <v>2879678.87</v>
      </c>
      <c r="L286" s="78">
        <f t="shared" si="103"/>
        <v>2985866.02</v>
      </c>
    </row>
    <row r="287" spans="1:12" ht="38.25">
      <c r="A287" s="74" t="s">
        <v>94</v>
      </c>
      <c r="B287" s="1" t="s">
        <v>40</v>
      </c>
      <c r="C287" s="1" t="s">
        <v>30</v>
      </c>
      <c r="D287" s="1" t="s">
        <v>3</v>
      </c>
      <c r="E287" s="1" t="s">
        <v>20</v>
      </c>
      <c r="F287" s="71" t="s">
        <v>433</v>
      </c>
      <c r="G287" s="71" t="s">
        <v>142</v>
      </c>
      <c r="H287" s="1" t="s">
        <v>374</v>
      </c>
      <c r="I287" s="72" t="s">
        <v>90</v>
      </c>
      <c r="J287" s="99">
        <f>J288</f>
        <v>2737800</v>
      </c>
      <c r="K287" s="99">
        <f t="shared" ref="K287:L287" si="104">K288</f>
        <v>2704678.87</v>
      </c>
      <c r="L287" s="99">
        <f t="shared" si="104"/>
        <v>2810866.02</v>
      </c>
    </row>
    <row r="288" spans="1:12">
      <c r="A288" s="74" t="s">
        <v>101</v>
      </c>
      <c r="B288" s="1" t="s">
        <v>40</v>
      </c>
      <c r="C288" s="1" t="s">
        <v>30</v>
      </c>
      <c r="D288" s="1" t="s">
        <v>3</v>
      </c>
      <c r="E288" s="1" t="s">
        <v>20</v>
      </c>
      <c r="F288" s="71" t="s">
        <v>433</v>
      </c>
      <c r="G288" s="71" t="s">
        <v>142</v>
      </c>
      <c r="H288" s="1" t="s">
        <v>374</v>
      </c>
      <c r="I288" s="72" t="s">
        <v>100</v>
      </c>
      <c r="J288" s="99">
        <f>2041300+80000+616500</f>
        <v>2737800</v>
      </c>
      <c r="K288" s="99">
        <v>2704678.87</v>
      </c>
      <c r="L288" s="99">
        <v>2810866.02</v>
      </c>
    </row>
    <row r="289" spans="1:12" ht="25.5">
      <c r="A289" s="75" t="s">
        <v>231</v>
      </c>
      <c r="B289" s="1" t="s">
        <v>40</v>
      </c>
      <c r="C289" s="1" t="s">
        <v>30</v>
      </c>
      <c r="D289" s="1" t="s">
        <v>3</v>
      </c>
      <c r="E289" s="1" t="s">
        <v>20</v>
      </c>
      <c r="F289" s="71" t="s">
        <v>433</v>
      </c>
      <c r="G289" s="71" t="s">
        <v>142</v>
      </c>
      <c r="H289" s="1" t="s">
        <v>374</v>
      </c>
      <c r="I289" s="72" t="s">
        <v>92</v>
      </c>
      <c r="J289" s="99">
        <f>J290</f>
        <v>115594.92</v>
      </c>
      <c r="K289" s="99">
        <f t="shared" ref="K289:L289" si="105">K290</f>
        <v>175000</v>
      </c>
      <c r="L289" s="99">
        <f t="shared" si="105"/>
        <v>175000</v>
      </c>
    </row>
    <row r="290" spans="1:12" ht="25.5">
      <c r="A290" s="74" t="s">
        <v>96</v>
      </c>
      <c r="B290" s="1" t="s">
        <v>40</v>
      </c>
      <c r="C290" s="1" t="s">
        <v>30</v>
      </c>
      <c r="D290" s="1" t="s">
        <v>3</v>
      </c>
      <c r="E290" s="1" t="s">
        <v>20</v>
      </c>
      <c r="F290" s="71" t="s">
        <v>433</v>
      </c>
      <c r="G290" s="71" t="s">
        <v>142</v>
      </c>
      <c r="H290" s="1" t="s">
        <v>374</v>
      </c>
      <c r="I290" s="72" t="s">
        <v>93</v>
      </c>
      <c r="J290" s="99">
        <v>115594.92</v>
      </c>
      <c r="K290" s="99">
        <v>175000</v>
      </c>
      <c r="L290" s="99">
        <v>175000</v>
      </c>
    </row>
    <row r="291" spans="1:12">
      <c r="A291" s="74"/>
      <c r="B291" s="1"/>
      <c r="C291" s="1"/>
      <c r="D291" s="1"/>
      <c r="E291" s="1"/>
      <c r="F291" s="1"/>
      <c r="G291" s="71"/>
      <c r="H291" s="1"/>
      <c r="I291" s="72"/>
      <c r="J291" s="99"/>
      <c r="K291" s="99"/>
      <c r="L291" s="99"/>
    </row>
    <row r="292" spans="1:12" s="127" customFormat="1" ht="38.25">
      <c r="A292" s="123" t="s">
        <v>339</v>
      </c>
      <c r="B292" s="124" t="s">
        <v>238</v>
      </c>
      <c r="C292" s="132"/>
      <c r="D292" s="132"/>
      <c r="E292" s="132"/>
      <c r="F292" s="132"/>
      <c r="G292" s="132"/>
      <c r="H292" s="125"/>
      <c r="I292" s="133"/>
      <c r="J292" s="126">
        <f>J293+J308+J315+J333</f>
        <v>16780840</v>
      </c>
      <c r="K292" s="126">
        <f t="shared" ref="K292:L292" si="106">K293+K308+K315+K333</f>
        <v>16484546.32</v>
      </c>
      <c r="L292" s="126">
        <f t="shared" si="106"/>
        <v>16268400.890000001</v>
      </c>
    </row>
    <row r="293" spans="1:12" ht="15.75">
      <c r="A293" s="23" t="s">
        <v>32</v>
      </c>
      <c r="B293" s="119" t="s">
        <v>238</v>
      </c>
      <c r="C293" s="120" t="s">
        <v>20</v>
      </c>
      <c r="D293" s="120"/>
      <c r="E293" s="120"/>
      <c r="F293" s="120"/>
      <c r="G293" s="120"/>
      <c r="H293" s="120"/>
      <c r="I293" s="121"/>
      <c r="J293" s="122">
        <f>J294</f>
        <v>12989914</v>
      </c>
      <c r="K293" s="122">
        <f t="shared" ref="K293:L294" si="107">K294</f>
        <v>12889914</v>
      </c>
      <c r="L293" s="122">
        <f t="shared" si="107"/>
        <v>12789914</v>
      </c>
    </row>
    <row r="294" spans="1:12">
      <c r="A294" s="4" t="s">
        <v>1</v>
      </c>
      <c r="B294" s="14" t="s">
        <v>238</v>
      </c>
      <c r="C294" s="14" t="s">
        <v>20</v>
      </c>
      <c r="D294" s="14" t="s">
        <v>48</v>
      </c>
      <c r="E294" s="14"/>
      <c r="F294" s="14"/>
      <c r="G294" s="14"/>
      <c r="H294" s="1"/>
      <c r="I294" s="13"/>
      <c r="J294" s="97">
        <f>J295</f>
        <v>12989914</v>
      </c>
      <c r="K294" s="97">
        <f t="shared" si="107"/>
        <v>12889914</v>
      </c>
      <c r="L294" s="97">
        <f t="shared" si="107"/>
        <v>12789914</v>
      </c>
    </row>
    <row r="295" spans="1:12" ht="25.5">
      <c r="A295" s="2" t="s">
        <v>394</v>
      </c>
      <c r="B295" s="1" t="s">
        <v>238</v>
      </c>
      <c r="C295" s="1" t="s">
        <v>20</v>
      </c>
      <c r="D295" s="1" t="s">
        <v>48</v>
      </c>
      <c r="E295" s="1" t="s">
        <v>14</v>
      </c>
      <c r="F295" s="1" t="s">
        <v>68</v>
      </c>
      <c r="G295" s="1" t="s">
        <v>142</v>
      </c>
      <c r="H295" s="1" t="s">
        <v>143</v>
      </c>
      <c r="I295" s="13"/>
      <c r="J295" s="78">
        <f>J296+J301+J304</f>
        <v>12989914</v>
      </c>
      <c r="K295" s="78">
        <f t="shared" ref="K295:L295" si="108">K296+K301+K304</f>
        <v>12889914</v>
      </c>
      <c r="L295" s="78">
        <f t="shared" si="108"/>
        <v>12789914</v>
      </c>
    </row>
    <row r="296" spans="1:12" ht="25.5">
      <c r="A296" s="11" t="s">
        <v>85</v>
      </c>
      <c r="B296" s="1" t="s">
        <v>238</v>
      </c>
      <c r="C296" s="1" t="s">
        <v>20</v>
      </c>
      <c r="D296" s="1" t="s">
        <v>48</v>
      </c>
      <c r="E296" s="1" t="s">
        <v>14</v>
      </c>
      <c r="F296" s="1" t="s">
        <v>68</v>
      </c>
      <c r="G296" s="1" t="s">
        <v>142</v>
      </c>
      <c r="H296" s="1" t="s">
        <v>152</v>
      </c>
      <c r="I296" s="13"/>
      <c r="J296" s="78">
        <f>J297+J299</f>
        <v>12847914</v>
      </c>
      <c r="K296" s="78">
        <f t="shared" ref="K296:L296" si="109">K297+K299</f>
        <v>12747914</v>
      </c>
      <c r="L296" s="78">
        <f t="shared" si="109"/>
        <v>12647914</v>
      </c>
    </row>
    <row r="297" spans="1:12" ht="38.25">
      <c r="A297" s="74" t="s">
        <v>94</v>
      </c>
      <c r="B297" s="1" t="s">
        <v>238</v>
      </c>
      <c r="C297" s="1" t="s">
        <v>20</v>
      </c>
      <c r="D297" s="1" t="s">
        <v>48</v>
      </c>
      <c r="E297" s="1" t="s">
        <v>14</v>
      </c>
      <c r="F297" s="1" t="s">
        <v>68</v>
      </c>
      <c r="G297" s="1" t="s">
        <v>142</v>
      </c>
      <c r="H297" s="1" t="s">
        <v>152</v>
      </c>
      <c r="I297" s="13" t="s">
        <v>90</v>
      </c>
      <c r="J297" s="78">
        <f>J298</f>
        <v>12492914</v>
      </c>
      <c r="K297" s="78">
        <f t="shared" ref="K297:L297" si="110">K298</f>
        <v>12392914</v>
      </c>
      <c r="L297" s="78">
        <f t="shared" si="110"/>
        <v>12292914</v>
      </c>
    </row>
    <row r="298" spans="1:12">
      <c r="A298" s="74" t="s">
        <v>101</v>
      </c>
      <c r="B298" s="1" t="s">
        <v>238</v>
      </c>
      <c r="C298" s="1" t="s">
        <v>20</v>
      </c>
      <c r="D298" s="1" t="s">
        <v>48</v>
      </c>
      <c r="E298" s="1" t="s">
        <v>14</v>
      </c>
      <c r="F298" s="1" t="s">
        <v>68</v>
      </c>
      <c r="G298" s="1" t="s">
        <v>142</v>
      </c>
      <c r="H298" s="1" t="s">
        <v>152</v>
      </c>
      <c r="I298" s="13" t="s">
        <v>100</v>
      </c>
      <c r="J298" s="78">
        <v>12492914</v>
      </c>
      <c r="K298" s="78">
        <f>12492914-100000</f>
        <v>12392914</v>
      </c>
      <c r="L298" s="78">
        <v>12292914</v>
      </c>
    </row>
    <row r="299" spans="1:12" ht="25.5">
      <c r="A299" s="75" t="s">
        <v>231</v>
      </c>
      <c r="B299" s="1" t="s">
        <v>238</v>
      </c>
      <c r="C299" s="1" t="s">
        <v>20</v>
      </c>
      <c r="D299" s="1" t="s">
        <v>48</v>
      </c>
      <c r="E299" s="1" t="s">
        <v>14</v>
      </c>
      <c r="F299" s="1" t="s">
        <v>68</v>
      </c>
      <c r="G299" s="1" t="s">
        <v>142</v>
      </c>
      <c r="H299" s="1" t="s">
        <v>152</v>
      </c>
      <c r="I299" s="13" t="s">
        <v>92</v>
      </c>
      <c r="J299" s="78">
        <f>J300</f>
        <v>355000</v>
      </c>
      <c r="K299" s="78">
        <f t="shared" ref="K299:L299" si="111">K300</f>
        <v>355000</v>
      </c>
      <c r="L299" s="78">
        <f t="shared" si="111"/>
        <v>355000</v>
      </c>
    </row>
    <row r="300" spans="1:12" ht="25.5">
      <c r="A300" s="74" t="s">
        <v>96</v>
      </c>
      <c r="B300" s="1" t="s">
        <v>238</v>
      </c>
      <c r="C300" s="1" t="s">
        <v>20</v>
      </c>
      <c r="D300" s="1" t="s">
        <v>48</v>
      </c>
      <c r="E300" s="1" t="s">
        <v>14</v>
      </c>
      <c r="F300" s="1" t="s">
        <v>68</v>
      </c>
      <c r="G300" s="1" t="s">
        <v>142</v>
      </c>
      <c r="H300" s="1" t="s">
        <v>152</v>
      </c>
      <c r="I300" s="13" t="s">
        <v>93</v>
      </c>
      <c r="J300" s="78">
        <f>320000+35000</f>
        <v>355000</v>
      </c>
      <c r="K300" s="78">
        <f>320000+35000</f>
        <v>355000</v>
      </c>
      <c r="L300" s="78">
        <f>320000+35000</f>
        <v>355000</v>
      </c>
    </row>
    <row r="301" spans="1:12" ht="25.5">
      <c r="A301" s="74" t="s">
        <v>266</v>
      </c>
      <c r="B301" s="1" t="s">
        <v>238</v>
      </c>
      <c r="C301" s="1" t="s">
        <v>20</v>
      </c>
      <c r="D301" s="1" t="s">
        <v>48</v>
      </c>
      <c r="E301" s="1" t="s">
        <v>14</v>
      </c>
      <c r="F301" s="1" t="s">
        <v>68</v>
      </c>
      <c r="G301" s="1" t="s">
        <v>142</v>
      </c>
      <c r="H301" s="1" t="s">
        <v>265</v>
      </c>
      <c r="I301" s="13"/>
      <c r="J301" s="78">
        <f>J302</f>
        <v>100000</v>
      </c>
      <c r="K301" s="78">
        <f t="shared" ref="K301:L302" si="112">K302</f>
        <v>100000</v>
      </c>
      <c r="L301" s="78">
        <f t="shared" si="112"/>
        <v>100000</v>
      </c>
    </row>
    <row r="302" spans="1:12" ht="25.5">
      <c r="A302" s="75" t="s">
        <v>231</v>
      </c>
      <c r="B302" s="1" t="s">
        <v>238</v>
      </c>
      <c r="C302" s="1" t="s">
        <v>20</v>
      </c>
      <c r="D302" s="1" t="s">
        <v>48</v>
      </c>
      <c r="E302" s="1" t="s">
        <v>14</v>
      </c>
      <c r="F302" s="1" t="s">
        <v>68</v>
      </c>
      <c r="G302" s="1" t="s">
        <v>142</v>
      </c>
      <c r="H302" s="1" t="s">
        <v>265</v>
      </c>
      <c r="I302" s="13" t="s">
        <v>92</v>
      </c>
      <c r="J302" s="78">
        <f>J303</f>
        <v>100000</v>
      </c>
      <c r="K302" s="78">
        <f t="shared" si="112"/>
        <v>100000</v>
      </c>
      <c r="L302" s="78">
        <f t="shared" si="112"/>
        <v>100000</v>
      </c>
    </row>
    <row r="303" spans="1:12" ht="25.5">
      <c r="A303" s="74" t="s">
        <v>96</v>
      </c>
      <c r="B303" s="1" t="s">
        <v>238</v>
      </c>
      <c r="C303" s="1" t="s">
        <v>20</v>
      </c>
      <c r="D303" s="1" t="s">
        <v>48</v>
      </c>
      <c r="E303" s="1" t="s">
        <v>14</v>
      </c>
      <c r="F303" s="1" t="s">
        <v>68</v>
      </c>
      <c r="G303" s="1" t="s">
        <v>142</v>
      </c>
      <c r="H303" s="1" t="s">
        <v>265</v>
      </c>
      <c r="I303" s="13" t="s">
        <v>93</v>
      </c>
      <c r="J303" s="78">
        <v>100000</v>
      </c>
      <c r="K303" s="78">
        <v>100000</v>
      </c>
      <c r="L303" s="78">
        <v>100000</v>
      </c>
    </row>
    <row r="304" spans="1:12" ht="42" customHeight="1">
      <c r="A304" s="2" t="s">
        <v>51</v>
      </c>
      <c r="B304" s="1" t="s">
        <v>238</v>
      </c>
      <c r="C304" s="1" t="s">
        <v>20</v>
      </c>
      <c r="D304" s="1" t="s">
        <v>48</v>
      </c>
      <c r="E304" s="1" t="s">
        <v>14</v>
      </c>
      <c r="F304" s="1" t="s">
        <v>68</v>
      </c>
      <c r="G304" s="1" t="s">
        <v>142</v>
      </c>
      <c r="H304" s="1" t="s">
        <v>364</v>
      </c>
      <c r="I304" s="13"/>
      <c r="J304" s="78">
        <f>J305</f>
        <v>42000</v>
      </c>
      <c r="K304" s="78">
        <f t="shared" ref="K304:L305" si="113">K305</f>
        <v>42000</v>
      </c>
      <c r="L304" s="78">
        <f t="shared" si="113"/>
        <v>42000</v>
      </c>
    </row>
    <row r="305" spans="1:12" ht="25.5">
      <c r="A305" s="75" t="s">
        <v>231</v>
      </c>
      <c r="B305" s="1" t="s">
        <v>238</v>
      </c>
      <c r="C305" s="1" t="s">
        <v>20</v>
      </c>
      <c r="D305" s="1" t="s">
        <v>48</v>
      </c>
      <c r="E305" s="1" t="s">
        <v>14</v>
      </c>
      <c r="F305" s="1" t="s">
        <v>68</v>
      </c>
      <c r="G305" s="1" t="s">
        <v>142</v>
      </c>
      <c r="H305" s="1" t="s">
        <v>364</v>
      </c>
      <c r="I305" s="13" t="s">
        <v>92</v>
      </c>
      <c r="J305" s="78">
        <f>J306</f>
        <v>42000</v>
      </c>
      <c r="K305" s="78">
        <f t="shared" si="113"/>
        <v>42000</v>
      </c>
      <c r="L305" s="78">
        <f t="shared" si="113"/>
        <v>42000</v>
      </c>
    </row>
    <row r="306" spans="1:12" ht="25.5">
      <c r="A306" s="74" t="s">
        <v>96</v>
      </c>
      <c r="B306" s="1" t="s">
        <v>238</v>
      </c>
      <c r="C306" s="1" t="s">
        <v>20</v>
      </c>
      <c r="D306" s="1" t="s">
        <v>48</v>
      </c>
      <c r="E306" s="1" t="s">
        <v>14</v>
      </c>
      <c r="F306" s="1" t="s">
        <v>68</v>
      </c>
      <c r="G306" s="1" t="s">
        <v>142</v>
      </c>
      <c r="H306" s="1" t="s">
        <v>364</v>
      </c>
      <c r="I306" s="13" t="s">
        <v>93</v>
      </c>
      <c r="J306" s="78">
        <v>42000</v>
      </c>
      <c r="K306" s="78">
        <v>42000</v>
      </c>
      <c r="L306" s="78">
        <v>42000</v>
      </c>
    </row>
    <row r="307" spans="1:12">
      <c r="A307" s="74"/>
      <c r="B307" s="1"/>
      <c r="C307" s="1"/>
      <c r="D307" s="1"/>
      <c r="E307" s="1"/>
      <c r="F307" s="1"/>
      <c r="G307" s="1"/>
      <c r="H307" s="1"/>
      <c r="I307" s="13"/>
      <c r="J307" s="78"/>
      <c r="K307" s="78"/>
      <c r="L307" s="78"/>
    </row>
    <row r="308" spans="1:12" ht="15.75">
      <c r="A308" s="23" t="s">
        <v>15</v>
      </c>
      <c r="B308" s="26" t="s">
        <v>238</v>
      </c>
      <c r="C308" s="26" t="s">
        <v>16</v>
      </c>
      <c r="D308" s="3"/>
      <c r="E308" s="3"/>
      <c r="F308" s="3"/>
      <c r="G308" s="3"/>
      <c r="H308" s="3"/>
      <c r="I308" s="16"/>
      <c r="J308" s="96">
        <f>J309</f>
        <v>220000</v>
      </c>
      <c r="K308" s="96">
        <f t="shared" ref="K308:L312" si="114">K309</f>
        <v>220000</v>
      </c>
      <c r="L308" s="96">
        <f t="shared" si="114"/>
        <v>100000</v>
      </c>
    </row>
    <row r="309" spans="1:12">
      <c r="A309" s="4" t="s">
        <v>37</v>
      </c>
      <c r="B309" s="54" t="s">
        <v>238</v>
      </c>
      <c r="C309" s="54" t="s">
        <v>16</v>
      </c>
      <c r="D309" s="54" t="s">
        <v>31</v>
      </c>
      <c r="E309" s="3"/>
      <c r="F309" s="3"/>
      <c r="G309" s="3"/>
      <c r="H309" s="3"/>
      <c r="I309" s="16"/>
      <c r="J309" s="97">
        <f>J310</f>
        <v>220000</v>
      </c>
      <c r="K309" s="97">
        <f t="shared" si="114"/>
        <v>220000</v>
      </c>
      <c r="L309" s="97">
        <f t="shared" si="114"/>
        <v>100000</v>
      </c>
    </row>
    <row r="310" spans="1:12" ht="25.5">
      <c r="A310" s="2" t="s">
        <v>394</v>
      </c>
      <c r="B310" s="56" t="s">
        <v>238</v>
      </c>
      <c r="C310" s="56" t="s">
        <v>16</v>
      </c>
      <c r="D310" s="56" t="s">
        <v>31</v>
      </c>
      <c r="E310" s="56" t="s">
        <v>14</v>
      </c>
      <c r="F310" s="56" t="s">
        <v>68</v>
      </c>
      <c r="G310" s="56" t="s">
        <v>142</v>
      </c>
      <c r="H310" s="1" t="s">
        <v>143</v>
      </c>
      <c r="I310" s="13"/>
      <c r="J310" s="98">
        <f>J311</f>
        <v>220000</v>
      </c>
      <c r="K310" s="98">
        <f t="shared" si="114"/>
        <v>220000</v>
      </c>
      <c r="L310" s="98">
        <f t="shared" si="114"/>
        <v>100000</v>
      </c>
    </row>
    <row r="311" spans="1:12">
      <c r="A311" s="7" t="s">
        <v>267</v>
      </c>
      <c r="B311" s="56" t="s">
        <v>238</v>
      </c>
      <c r="C311" s="56" t="s">
        <v>16</v>
      </c>
      <c r="D311" s="56" t="s">
        <v>31</v>
      </c>
      <c r="E311" s="56" t="s">
        <v>14</v>
      </c>
      <c r="F311" s="56" t="s">
        <v>68</v>
      </c>
      <c r="G311" s="56" t="s">
        <v>142</v>
      </c>
      <c r="H311" s="1" t="s">
        <v>237</v>
      </c>
      <c r="I311" s="13"/>
      <c r="J311" s="78">
        <f>J312</f>
        <v>220000</v>
      </c>
      <c r="K311" s="78">
        <f t="shared" si="114"/>
        <v>220000</v>
      </c>
      <c r="L311" s="78">
        <f t="shared" si="114"/>
        <v>100000</v>
      </c>
    </row>
    <row r="312" spans="1:12" ht="25.5">
      <c r="A312" s="75" t="s">
        <v>231</v>
      </c>
      <c r="B312" s="56" t="s">
        <v>238</v>
      </c>
      <c r="C312" s="56" t="s">
        <v>16</v>
      </c>
      <c r="D312" s="56" t="s">
        <v>31</v>
      </c>
      <c r="E312" s="56" t="s">
        <v>14</v>
      </c>
      <c r="F312" s="56" t="s">
        <v>68</v>
      </c>
      <c r="G312" s="56" t="s">
        <v>142</v>
      </c>
      <c r="H312" s="1" t="s">
        <v>237</v>
      </c>
      <c r="I312" s="13" t="s">
        <v>92</v>
      </c>
      <c r="J312" s="78">
        <f>J313</f>
        <v>220000</v>
      </c>
      <c r="K312" s="78">
        <f t="shared" si="114"/>
        <v>220000</v>
      </c>
      <c r="L312" s="78">
        <f t="shared" si="114"/>
        <v>100000</v>
      </c>
    </row>
    <row r="313" spans="1:12" ht="25.5">
      <c r="A313" s="74" t="s">
        <v>96</v>
      </c>
      <c r="B313" s="56" t="s">
        <v>238</v>
      </c>
      <c r="C313" s="56" t="s">
        <v>16</v>
      </c>
      <c r="D313" s="56" t="s">
        <v>31</v>
      </c>
      <c r="E313" s="56" t="s">
        <v>14</v>
      </c>
      <c r="F313" s="56" t="s">
        <v>68</v>
      </c>
      <c r="G313" s="56" t="s">
        <v>142</v>
      </c>
      <c r="H313" s="1" t="s">
        <v>237</v>
      </c>
      <c r="I313" s="13" t="s">
        <v>93</v>
      </c>
      <c r="J313" s="78">
        <f>255000-35000</f>
        <v>220000</v>
      </c>
      <c r="K313" s="78">
        <f>255000-35000</f>
        <v>220000</v>
      </c>
      <c r="L313" s="78">
        <f>135000-35000</f>
        <v>100000</v>
      </c>
    </row>
    <row r="314" spans="1:12">
      <c r="A314" s="105"/>
      <c r="B314" s="70"/>
      <c r="C314" s="71"/>
      <c r="D314" s="71"/>
      <c r="E314" s="71"/>
      <c r="F314" s="71"/>
      <c r="G314" s="71"/>
      <c r="H314" s="71"/>
      <c r="I314" s="72"/>
      <c r="J314" s="99"/>
      <c r="K314" s="99"/>
      <c r="L314" s="99"/>
    </row>
    <row r="315" spans="1:12" ht="15.75">
      <c r="A315" s="32" t="s">
        <v>45</v>
      </c>
      <c r="B315" s="28" t="s">
        <v>238</v>
      </c>
      <c r="C315" s="28" t="s">
        <v>18</v>
      </c>
      <c r="D315" s="28"/>
      <c r="E315" s="28"/>
      <c r="F315" s="28"/>
      <c r="G315" s="28"/>
      <c r="H315" s="28"/>
      <c r="I315" s="31"/>
      <c r="J315" s="96">
        <f>J316</f>
        <v>3300926</v>
      </c>
      <c r="K315" s="96">
        <f t="shared" ref="K315:L315" si="115">K316</f>
        <v>3104632.32</v>
      </c>
      <c r="L315" s="96">
        <f t="shared" si="115"/>
        <v>3108486.89</v>
      </c>
    </row>
    <row r="316" spans="1:12">
      <c r="A316" s="59" t="s">
        <v>60</v>
      </c>
      <c r="B316" s="15" t="s">
        <v>238</v>
      </c>
      <c r="C316" s="15" t="s">
        <v>18</v>
      </c>
      <c r="D316" s="15" t="s">
        <v>20</v>
      </c>
      <c r="E316" s="15"/>
      <c r="F316" s="15"/>
      <c r="G316" s="15"/>
      <c r="H316" s="15"/>
      <c r="I316" s="25"/>
      <c r="J316" s="97">
        <f>J317+J322</f>
        <v>3300926</v>
      </c>
      <c r="K316" s="97">
        <f t="shared" ref="K316:L316" si="116">K317+K322</f>
        <v>3104632.32</v>
      </c>
      <c r="L316" s="97">
        <f t="shared" si="116"/>
        <v>3108486.89</v>
      </c>
    </row>
    <row r="317" spans="1:12" ht="38.25">
      <c r="A317" s="2" t="s">
        <v>395</v>
      </c>
      <c r="B317" s="56" t="s">
        <v>238</v>
      </c>
      <c r="C317" s="56" t="s">
        <v>18</v>
      </c>
      <c r="D317" s="56" t="s">
        <v>20</v>
      </c>
      <c r="E317" s="56" t="s">
        <v>27</v>
      </c>
      <c r="F317" s="56" t="s">
        <v>68</v>
      </c>
      <c r="G317" s="56" t="s">
        <v>142</v>
      </c>
      <c r="H317" s="56" t="s">
        <v>143</v>
      </c>
      <c r="I317" s="110"/>
      <c r="J317" s="78">
        <f>J318</f>
        <v>365000</v>
      </c>
      <c r="K317" s="78">
        <f t="shared" ref="K317:L320" si="117">K318</f>
        <v>365000</v>
      </c>
      <c r="L317" s="78">
        <f t="shared" si="117"/>
        <v>365000</v>
      </c>
    </row>
    <row r="318" spans="1:12">
      <c r="A318" s="2" t="s">
        <v>196</v>
      </c>
      <c r="B318" s="56" t="s">
        <v>238</v>
      </c>
      <c r="C318" s="56" t="s">
        <v>18</v>
      </c>
      <c r="D318" s="56" t="s">
        <v>20</v>
      </c>
      <c r="E318" s="56" t="s">
        <v>27</v>
      </c>
      <c r="F318" s="56" t="s">
        <v>43</v>
      </c>
      <c r="G318" s="56" t="s">
        <v>142</v>
      </c>
      <c r="H318" s="56" t="s">
        <v>143</v>
      </c>
      <c r="I318" s="110"/>
      <c r="J318" s="78">
        <f>J319</f>
        <v>365000</v>
      </c>
      <c r="K318" s="78">
        <f t="shared" si="117"/>
        <v>365000</v>
      </c>
      <c r="L318" s="78">
        <f t="shared" si="117"/>
        <v>365000</v>
      </c>
    </row>
    <row r="319" spans="1:12" ht="25.5">
      <c r="A319" s="117" t="s">
        <v>197</v>
      </c>
      <c r="B319" s="56" t="s">
        <v>238</v>
      </c>
      <c r="C319" s="56" t="s">
        <v>18</v>
      </c>
      <c r="D319" s="56" t="s">
        <v>20</v>
      </c>
      <c r="E319" s="56" t="s">
        <v>27</v>
      </c>
      <c r="F319" s="56" t="s">
        <v>43</v>
      </c>
      <c r="G319" s="56" t="s">
        <v>142</v>
      </c>
      <c r="H319" s="56" t="s">
        <v>198</v>
      </c>
      <c r="I319" s="110"/>
      <c r="J319" s="78">
        <f>J320</f>
        <v>365000</v>
      </c>
      <c r="K319" s="78">
        <f t="shared" si="117"/>
        <v>365000</v>
      </c>
      <c r="L319" s="78">
        <f t="shared" si="117"/>
        <v>365000</v>
      </c>
    </row>
    <row r="320" spans="1:12" ht="25.5">
      <c r="A320" s="75" t="s">
        <v>231</v>
      </c>
      <c r="B320" s="56" t="s">
        <v>238</v>
      </c>
      <c r="C320" s="56" t="s">
        <v>18</v>
      </c>
      <c r="D320" s="56" t="s">
        <v>20</v>
      </c>
      <c r="E320" s="56" t="s">
        <v>27</v>
      </c>
      <c r="F320" s="56" t="s">
        <v>43</v>
      </c>
      <c r="G320" s="56" t="s">
        <v>142</v>
      </c>
      <c r="H320" s="56" t="s">
        <v>198</v>
      </c>
      <c r="I320" s="110" t="s">
        <v>92</v>
      </c>
      <c r="J320" s="78">
        <f>J321</f>
        <v>365000</v>
      </c>
      <c r="K320" s="78">
        <f t="shared" si="117"/>
        <v>365000</v>
      </c>
      <c r="L320" s="78">
        <f t="shared" si="117"/>
        <v>365000</v>
      </c>
    </row>
    <row r="321" spans="1:12" ht="25.5">
      <c r="A321" s="74" t="s">
        <v>96</v>
      </c>
      <c r="B321" s="56" t="s">
        <v>238</v>
      </c>
      <c r="C321" s="56" t="s">
        <v>18</v>
      </c>
      <c r="D321" s="56" t="s">
        <v>20</v>
      </c>
      <c r="E321" s="56" t="s">
        <v>27</v>
      </c>
      <c r="F321" s="56" t="s">
        <v>43</v>
      </c>
      <c r="G321" s="56" t="s">
        <v>142</v>
      </c>
      <c r="H321" s="56" t="s">
        <v>198</v>
      </c>
      <c r="I321" s="110" t="s">
        <v>93</v>
      </c>
      <c r="J321" s="78">
        <v>365000</v>
      </c>
      <c r="K321" s="78">
        <v>365000</v>
      </c>
      <c r="L321" s="78">
        <v>365000</v>
      </c>
    </row>
    <row r="322" spans="1:12" ht="25.5">
      <c r="A322" s="2" t="s">
        <v>394</v>
      </c>
      <c r="B322" s="56" t="s">
        <v>238</v>
      </c>
      <c r="C322" s="56" t="s">
        <v>18</v>
      </c>
      <c r="D322" s="56" t="s">
        <v>20</v>
      </c>
      <c r="E322" s="56" t="s">
        <v>14</v>
      </c>
      <c r="F322" s="56" t="s">
        <v>68</v>
      </c>
      <c r="G322" s="56" t="s">
        <v>142</v>
      </c>
      <c r="H322" s="1" t="s">
        <v>143</v>
      </c>
      <c r="I322" s="13"/>
      <c r="J322" s="78">
        <f>J323+J326+J329</f>
        <v>2935926</v>
      </c>
      <c r="K322" s="78">
        <f t="shared" ref="K322:L322" si="118">K323+K326+K329</f>
        <v>2739632.32</v>
      </c>
      <c r="L322" s="78">
        <f t="shared" si="118"/>
        <v>2743486.89</v>
      </c>
    </row>
    <row r="323" spans="1:12" ht="25.5">
      <c r="A323" s="105" t="s">
        <v>268</v>
      </c>
      <c r="B323" s="56" t="s">
        <v>238</v>
      </c>
      <c r="C323" s="56" t="s">
        <v>18</v>
      </c>
      <c r="D323" s="56" t="s">
        <v>20</v>
      </c>
      <c r="E323" s="56" t="s">
        <v>14</v>
      </c>
      <c r="F323" s="56" t="s">
        <v>68</v>
      </c>
      <c r="G323" s="56" t="s">
        <v>142</v>
      </c>
      <c r="H323" s="71" t="s">
        <v>163</v>
      </c>
      <c r="I323" s="72"/>
      <c r="J323" s="99">
        <f>J324</f>
        <v>2543268</v>
      </c>
      <c r="K323" s="99">
        <f t="shared" ref="K323:L324" si="119">K324</f>
        <v>2543268</v>
      </c>
      <c r="L323" s="99">
        <f t="shared" si="119"/>
        <v>2543268</v>
      </c>
    </row>
    <row r="324" spans="1:12" ht="25.5">
      <c r="A324" s="75" t="s">
        <v>231</v>
      </c>
      <c r="B324" s="56" t="s">
        <v>238</v>
      </c>
      <c r="C324" s="56" t="s">
        <v>18</v>
      </c>
      <c r="D324" s="56" t="s">
        <v>20</v>
      </c>
      <c r="E324" s="56" t="s">
        <v>14</v>
      </c>
      <c r="F324" s="56" t="s">
        <v>68</v>
      </c>
      <c r="G324" s="56" t="s">
        <v>142</v>
      </c>
      <c r="H324" s="71" t="s">
        <v>163</v>
      </c>
      <c r="I324" s="72" t="s">
        <v>92</v>
      </c>
      <c r="J324" s="99">
        <f>J325</f>
        <v>2543268</v>
      </c>
      <c r="K324" s="99">
        <f t="shared" si="119"/>
        <v>2543268</v>
      </c>
      <c r="L324" s="99">
        <f t="shared" si="119"/>
        <v>2543268</v>
      </c>
    </row>
    <row r="325" spans="1:12" ht="25.5">
      <c r="A325" s="74" t="s">
        <v>96</v>
      </c>
      <c r="B325" s="56" t="s">
        <v>238</v>
      </c>
      <c r="C325" s="56" t="s">
        <v>18</v>
      </c>
      <c r="D325" s="56" t="s">
        <v>20</v>
      </c>
      <c r="E325" s="56" t="s">
        <v>14</v>
      </c>
      <c r="F325" s="56" t="s">
        <v>68</v>
      </c>
      <c r="G325" s="56" t="s">
        <v>142</v>
      </c>
      <c r="H325" s="71" t="s">
        <v>163</v>
      </c>
      <c r="I325" s="72" t="s">
        <v>93</v>
      </c>
      <c r="J325" s="99">
        <v>2543268</v>
      </c>
      <c r="K325" s="99">
        <v>2543268</v>
      </c>
      <c r="L325" s="99">
        <v>2543268</v>
      </c>
    </row>
    <row r="326" spans="1:12">
      <c r="A326" s="2" t="s">
        <v>305</v>
      </c>
      <c r="B326" s="56" t="s">
        <v>238</v>
      </c>
      <c r="C326" s="56" t="s">
        <v>18</v>
      </c>
      <c r="D326" s="56" t="s">
        <v>20</v>
      </c>
      <c r="E326" s="56" t="s">
        <v>14</v>
      </c>
      <c r="F326" s="56" t="s">
        <v>68</v>
      </c>
      <c r="G326" s="56" t="s">
        <v>142</v>
      </c>
      <c r="H326" s="1" t="s">
        <v>269</v>
      </c>
      <c r="I326" s="13"/>
      <c r="J326" s="78">
        <f>J327</f>
        <v>92658</v>
      </c>
      <c r="K326" s="78">
        <f t="shared" ref="K326:L327" si="120">K327</f>
        <v>96364.32</v>
      </c>
      <c r="L326" s="78">
        <f t="shared" si="120"/>
        <v>100218.89</v>
      </c>
    </row>
    <row r="327" spans="1:12" ht="25.5">
      <c r="A327" s="75" t="s">
        <v>231</v>
      </c>
      <c r="B327" s="56" t="s">
        <v>238</v>
      </c>
      <c r="C327" s="56" t="s">
        <v>18</v>
      </c>
      <c r="D327" s="56" t="s">
        <v>20</v>
      </c>
      <c r="E327" s="56" t="s">
        <v>14</v>
      </c>
      <c r="F327" s="56" t="s">
        <v>68</v>
      </c>
      <c r="G327" s="56" t="s">
        <v>142</v>
      </c>
      <c r="H327" s="1" t="s">
        <v>269</v>
      </c>
      <c r="I327" s="13" t="s">
        <v>92</v>
      </c>
      <c r="J327" s="78">
        <f>J328</f>
        <v>92658</v>
      </c>
      <c r="K327" s="78">
        <f t="shared" si="120"/>
        <v>96364.32</v>
      </c>
      <c r="L327" s="78">
        <f t="shared" si="120"/>
        <v>100218.89</v>
      </c>
    </row>
    <row r="328" spans="1:12" ht="25.5">
      <c r="A328" s="74" t="s">
        <v>96</v>
      </c>
      <c r="B328" s="56" t="s">
        <v>238</v>
      </c>
      <c r="C328" s="56" t="s">
        <v>18</v>
      </c>
      <c r="D328" s="56" t="s">
        <v>20</v>
      </c>
      <c r="E328" s="56" t="s">
        <v>14</v>
      </c>
      <c r="F328" s="56" t="s">
        <v>68</v>
      </c>
      <c r="G328" s="56" t="s">
        <v>142</v>
      </c>
      <c r="H328" s="1" t="s">
        <v>269</v>
      </c>
      <c r="I328" s="13" t="s">
        <v>93</v>
      </c>
      <c r="J328" s="78">
        <v>92658</v>
      </c>
      <c r="K328" s="78">
        <v>96364.32</v>
      </c>
      <c r="L328" s="78">
        <v>100218.89</v>
      </c>
    </row>
    <row r="329" spans="1:12" ht="25.5">
      <c r="A329" s="74" t="s">
        <v>266</v>
      </c>
      <c r="B329" s="56" t="s">
        <v>238</v>
      </c>
      <c r="C329" s="56" t="s">
        <v>18</v>
      </c>
      <c r="D329" s="56" t="s">
        <v>20</v>
      </c>
      <c r="E329" s="56" t="s">
        <v>14</v>
      </c>
      <c r="F329" s="56" t="s">
        <v>68</v>
      </c>
      <c r="G329" s="56" t="s">
        <v>142</v>
      </c>
      <c r="H329" s="71" t="s">
        <v>265</v>
      </c>
      <c r="I329" s="72"/>
      <c r="J329" s="99">
        <f>J330</f>
        <v>300000</v>
      </c>
      <c r="K329" s="99">
        <f t="shared" ref="K329:L330" si="121">K330</f>
        <v>100000</v>
      </c>
      <c r="L329" s="99">
        <f t="shared" si="121"/>
        <v>100000</v>
      </c>
    </row>
    <row r="330" spans="1:12" ht="25.5">
      <c r="A330" s="75" t="s">
        <v>231</v>
      </c>
      <c r="B330" s="56" t="s">
        <v>238</v>
      </c>
      <c r="C330" s="56" t="s">
        <v>18</v>
      </c>
      <c r="D330" s="56" t="s">
        <v>20</v>
      </c>
      <c r="E330" s="56" t="s">
        <v>14</v>
      </c>
      <c r="F330" s="56" t="s">
        <v>68</v>
      </c>
      <c r="G330" s="56" t="s">
        <v>142</v>
      </c>
      <c r="H330" s="71" t="s">
        <v>265</v>
      </c>
      <c r="I330" s="72" t="s">
        <v>92</v>
      </c>
      <c r="J330" s="99">
        <f>J331</f>
        <v>300000</v>
      </c>
      <c r="K330" s="99">
        <f t="shared" si="121"/>
        <v>100000</v>
      </c>
      <c r="L330" s="99">
        <f t="shared" si="121"/>
        <v>100000</v>
      </c>
    </row>
    <row r="331" spans="1:12" ht="25.5">
      <c r="A331" s="74" t="s">
        <v>96</v>
      </c>
      <c r="B331" s="56" t="s">
        <v>238</v>
      </c>
      <c r="C331" s="56" t="s">
        <v>18</v>
      </c>
      <c r="D331" s="56" t="s">
        <v>20</v>
      </c>
      <c r="E331" s="56" t="s">
        <v>14</v>
      </c>
      <c r="F331" s="56" t="s">
        <v>68</v>
      </c>
      <c r="G331" s="56" t="s">
        <v>142</v>
      </c>
      <c r="H331" s="71" t="s">
        <v>265</v>
      </c>
      <c r="I331" s="72" t="s">
        <v>93</v>
      </c>
      <c r="J331" s="99">
        <v>300000</v>
      </c>
      <c r="K331" s="99">
        <v>100000</v>
      </c>
      <c r="L331" s="99">
        <v>100000</v>
      </c>
    </row>
    <row r="332" spans="1:12">
      <c r="A332" s="74"/>
      <c r="B332" s="56"/>
      <c r="C332" s="56"/>
      <c r="D332" s="56"/>
      <c r="E332" s="56"/>
      <c r="F332" s="56"/>
      <c r="G332" s="56"/>
      <c r="H332" s="71"/>
      <c r="I332" s="72"/>
      <c r="J332" s="99"/>
      <c r="K332" s="99"/>
      <c r="L332" s="99"/>
    </row>
    <row r="333" spans="1:12" ht="15.75">
      <c r="A333" s="167" t="s">
        <v>63</v>
      </c>
      <c r="B333" s="28" t="s">
        <v>238</v>
      </c>
      <c r="C333" s="28" t="s">
        <v>3</v>
      </c>
      <c r="D333" s="28"/>
      <c r="E333" s="28"/>
      <c r="F333" s="28"/>
      <c r="G333" s="28"/>
      <c r="H333" s="28"/>
      <c r="I333" s="31"/>
      <c r="J333" s="96">
        <f>J334</f>
        <v>270000</v>
      </c>
      <c r="K333" s="96">
        <f t="shared" ref="K333:L335" si="122">K334</f>
        <v>270000</v>
      </c>
      <c r="L333" s="96">
        <f t="shared" si="122"/>
        <v>270000</v>
      </c>
    </row>
    <row r="334" spans="1:12">
      <c r="A334" s="22" t="s">
        <v>201</v>
      </c>
      <c r="B334" s="15" t="s">
        <v>238</v>
      </c>
      <c r="C334" s="15" t="s">
        <v>3</v>
      </c>
      <c r="D334" s="15" t="s">
        <v>18</v>
      </c>
      <c r="E334" s="15"/>
      <c r="F334" s="15"/>
      <c r="G334" s="15"/>
      <c r="H334" s="15"/>
      <c r="I334" s="25"/>
      <c r="J334" s="97">
        <f>J335</f>
        <v>270000</v>
      </c>
      <c r="K334" s="97">
        <f t="shared" si="122"/>
        <v>270000</v>
      </c>
      <c r="L334" s="97">
        <f t="shared" si="122"/>
        <v>270000</v>
      </c>
    </row>
    <row r="335" spans="1:12" ht="25.5">
      <c r="A335" s="55" t="s">
        <v>404</v>
      </c>
      <c r="B335" s="1" t="s">
        <v>238</v>
      </c>
      <c r="C335" s="1" t="s">
        <v>3</v>
      </c>
      <c r="D335" s="1" t="s">
        <v>18</v>
      </c>
      <c r="E335" s="1" t="s">
        <v>296</v>
      </c>
      <c r="F335" s="1" t="s">
        <v>68</v>
      </c>
      <c r="G335" s="1" t="s">
        <v>142</v>
      </c>
      <c r="H335" s="1" t="s">
        <v>143</v>
      </c>
      <c r="I335" s="13"/>
      <c r="J335" s="78">
        <f>J336</f>
        <v>270000</v>
      </c>
      <c r="K335" s="78">
        <f t="shared" si="122"/>
        <v>270000</v>
      </c>
      <c r="L335" s="78">
        <f t="shared" si="122"/>
        <v>270000</v>
      </c>
    </row>
    <row r="336" spans="1:12">
      <c r="A336" s="168" t="s">
        <v>319</v>
      </c>
      <c r="B336" s="1" t="s">
        <v>238</v>
      </c>
      <c r="C336" s="1" t="s">
        <v>3</v>
      </c>
      <c r="D336" s="1" t="s">
        <v>18</v>
      </c>
      <c r="E336" s="1" t="s">
        <v>296</v>
      </c>
      <c r="F336" s="1" t="s">
        <v>68</v>
      </c>
      <c r="G336" s="1" t="s">
        <v>142</v>
      </c>
      <c r="H336" s="1" t="s">
        <v>318</v>
      </c>
      <c r="I336" s="13"/>
      <c r="J336" s="78">
        <f>J337</f>
        <v>270000</v>
      </c>
      <c r="K336" s="78">
        <f t="shared" ref="K336:L337" si="123">K337</f>
        <v>270000</v>
      </c>
      <c r="L336" s="78">
        <f t="shared" si="123"/>
        <v>270000</v>
      </c>
    </row>
    <row r="337" spans="1:12" ht="25.5">
      <c r="A337" s="169" t="s">
        <v>231</v>
      </c>
      <c r="B337" s="1" t="s">
        <v>238</v>
      </c>
      <c r="C337" s="1" t="s">
        <v>3</v>
      </c>
      <c r="D337" s="1" t="s">
        <v>18</v>
      </c>
      <c r="E337" s="1" t="s">
        <v>296</v>
      </c>
      <c r="F337" s="1" t="s">
        <v>68</v>
      </c>
      <c r="G337" s="1" t="s">
        <v>142</v>
      </c>
      <c r="H337" s="1" t="s">
        <v>318</v>
      </c>
      <c r="I337" s="13" t="s">
        <v>92</v>
      </c>
      <c r="J337" s="78">
        <f>J338</f>
        <v>270000</v>
      </c>
      <c r="K337" s="78">
        <f t="shared" si="123"/>
        <v>270000</v>
      </c>
      <c r="L337" s="78">
        <f t="shared" si="123"/>
        <v>270000</v>
      </c>
    </row>
    <row r="338" spans="1:12" ht="25.5">
      <c r="A338" s="168" t="s">
        <v>96</v>
      </c>
      <c r="B338" s="1" t="s">
        <v>238</v>
      </c>
      <c r="C338" s="1" t="s">
        <v>3</v>
      </c>
      <c r="D338" s="1" t="s">
        <v>18</v>
      </c>
      <c r="E338" s="1" t="s">
        <v>296</v>
      </c>
      <c r="F338" s="1" t="s">
        <v>68</v>
      </c>
      <c r="G338" s="1" t="s">
        <v>142</v>
      </c>
      <c r="H338" s="1" t="s">
        <v>318</v>
      </c>
      <c r="I338" s="13" t="s">
        <v>93</v>
      </c>
      <c r="J338" s="78">
        <v>270000</v>
      </c>
      <c r="K338" s="78">
        <v>270000</v>
      </c>
      <c r="L338" s="78">
        <v>270000</v>
      </c>
    </row>
    <row r="339" spans="1:12">
      <c r="A339" s="105"/>
      <c r="B339" s="131"/>
      <c r="C339" s="113"/>
      <c r="D339" s="113"/>
      <c r="E339" s="113"/>
      <c r="F339" s="113"/>
      <c r="G339" s="113"/>
      <c r="H339" s="71"/>
      <c r="I339" s="72"/>
      <c r="J339" s="99"/>
      <c r="K339" s="99"/>
      <c r="L339" s="99"/>
    </row>
    <row r="340" spans="1:12" ht="25.5">
      <c r="A340" s="38" t="s">
        <v>340</v>
      </c>
      <c r="B340" s="43" t="s">
        <v>62</v>
      </c>
      <c r="C340" s="86"/>
      <c r="D340" s="39"/>
      <c r="E340" s="93"/>
      <c r="F340" s="86"/>
      <c r="G340" s="86"/>
      <c r="H340" s="39"/>
      <c r="I340" s="112"/>
      <c r="J340" s="102">
        <f>J341</f>
        <v>50737911.420000002</v>
      </c>
      <c r="K340" s="102">
        <f t="shared" ref="K340:L340" si="124">K341</f>
        <v>47602382.060000002</v>
      </c>
      <c r="L340" s="102">
        <f t="shared" si="124"/>
        <v>38006565.859999999</v>
      </c>
    </row>
    <row r="341" spans="1:12" ht="15.75">
      <c r="A341" s="23" t="s">
        <v>32</v>
      </c>
      <c r="B341" s="24" t="s">
        <v>62</v>
      </c>
      <c r="C341" s="24" t="s">
        <v>20</v>
      </c>
      <c r="D341" s="1"/>
      <c r="E341" s="1"/>
      <c r="F341" s="1"/>
      <c r="G341" s="1"/>
      <c r="H341" s="1"/>
      <c r="I341" s="1"/>
      <c r="J341" s="96">
        <f>J343+J352+J358</f>
        <v>50737911.420000002</v>
      </c>
      <c r="K341" s="96">
        <f t="shared" ref="K341:L341" si="125">K343+K352+K358</f>
        <v>47602382.060000002</v>
      </c>
      <c r="L341" s="96">
        <f t="shared" si="125"/>
        <v>38006565.859999999</v>
      </c>
    </row>
    <row r="342" spans="1:12">
      <c r="A342" s="2"/>
      <c r="B342" s="62"/>
      <c r="C342" s="62"/>
      <c r="D342" s="1"/>
      <c r="E342" s="1"/>
      <c r="F342" s="1"/>
      <c r="G342" s="1"/>
      <c r="H342" s="1"/>
      <c r="I342" s="13"/>
      <c r="J342" s="100"/>
      <c r="K342" s="100"/>
      <c r="L342" s="100"/>
    </row>
    <row r="343" spans="1:12" ht="25.5">
      <c r="A343" s="18" t="s">
        <v>34</v>
      </c>
      <c r="B343" s="14" t="s">
        <v>62</v>
      </c>
      <c r="C343" s="14" t="s">
        <v>20</v>
      </c>
      <c r="D343" s="14" t="s">
        <v>3</v>
      </c>
      <c r="E343" s="14"/>
      <c r="F343" s="14"/>
      <c r="G343" s="14"/>
      <c r="H343" s="1"/>
      <c r="I343" s="13"/>
      <c r="J343" s="97">
        <f>J344</f>
        <v>20152253</v>
      </c>
      <c r="K343" s="97">
        <f t="shared" ref="K343:L345" si="126">K344</f>
        <v>19833503</v>
      </c>
      <c r="L343" s="97">
        <f t="shared" si="126"/>
        <v>19533503</v>
      </c>
    </row>
    <row r="344" spans="1:12" ht="38.25">
      <c r="A344" s="33" t="s">
        <v>396</v>
      </c>
      <c r="B344" s="1" t="s">
        <v>62</v>
      </c>
      <c r="C344" s="1" t="s">
        <v>20</v>
      </c>
      <c r="D344" s="1" t="s">
        <v>3</v>
      </c>
      <c r="E344" s="1" t="s">
        <v>19</v>
      </c>
      <c r="F344" s="1" t="s">
        <v>68</v>
      </c>
      <c r="G344" s="1" t="s">
        <v>142</v>
      </c>
      <c r="H344" s="1" t="s">
        <v>143</v>
      </c>
      <c r="I344" s="13"/>
      <c r="J344" s="78">
        <f>J345</f>
        <v>20152253</v>
      </c>
      <c r="K344" s="78">
        <f t="shared" si="126"/>
        <v>19833503</v>
      </c>
      <c r="L344" s="78">
        <f t="shared" si="126"/>
        <v>19533503</v>
      </c>
    </row>
    <row r="345" spans="1:12" ht="25.5">
      <c r="A345" s="33" t="s">
        <v>249</v>
      </c>
      <c r="B345" s="1" t="s">
        <v>62</v>
      </c>
      <c r="C345" s="1" t="s">
        <v>20</v>
      </c>
      <c r="D345" s="1" t="s">
        <v>3</v>
      </c>
      <c r="E345" s="1" t="s">
        <v>19</v>
      </c>
      <c r="F345" s="1" t="s">
        <v>121</v>
      </c>
      <c r="G345" s="1" t="s">
        <v>142</v>
      </c>
      <c r="H345" s="1" t="s">
        <v>143</v>
      </c>
      <c r="I345" s="13"/>
      <c r="J345" s="78">
        <f>J346</f>
        <v>20152253</v>
      </c>
      <c r="K345" s="78">
        <f t="shared" si="126"/>
        <v>19833503</v>
      </c>
      <c r="L345" s="78">
        <f t="shared" si="126"/>
        <v>19533503</v>
      </c>
    </row>
    <row r="346" spans="1:12" ht="25.5">
      <c r="A346" s="11" t="s">
        <v>85</v>
      </c>
      <c r="B346" s="1" t="s">
        <v>62</v>
      </c>
      <c r="C346" s="1" t="s">
        <v>20</v>
      </c>
      <c r="D346" s="1" t="s">
        <v>3</v>
      </c>
      <c r="E346" s="1" t="s">
        <v>19</v>
      </c>
      <c r="F346" s="1" t="s">
        <v>121</v>
      </c>
      <c r="G346" s="1" t="s">
        <v>142</v>
      </c>
      <c r="H346" s="1" t="s">
        <v>152</v>
      </c>
      <c r="I346" s="13"/>
      <c r="J346" s="78">
        <f>J347+J349</f>
        <v>20152253</v>
      </c>
      <c r="K346" s="78">
        <f t="shared" ref="K346:L346" si="127">K347+K349</f>
        <v>19833503</v>
      </c>
      <c r="L346" s="78">
        <f t="shared" si="127"/>
        <v>19533503</v>
      </c>
    </row>
    <row r="347" spans="1:12" ht="38.25">
      <c r="A347" s="74" t="s">
        <v>94</v>
      </c>
      <c r="B347" s="1" t="s">
        <v>62</v>
      </c>
      <c r="C347" s="1" t="s">
        <v>20</v>
      </c>
      <c r="D347" s="1" t="s">
        <v>3</v>
      </c>
      <c r="E347" s="1" t="s">
        <v>19</v>
      </c>
      <c r="F347" s="1" t="s">
        <v>121</v>
      </c>
      <c r="G347" s="1" t="s">
        <v>142</v>
      </c>
      <c r="H347" s="1" t="s">
        <v>152</v>
      </c>
      <c r="I347" s="13" t="s">
        <v>90</v>
      </c>
      <c r="J347" s="78">
        <f>J348</f>
        <v>19200393</v>
      </c>
      <c r="K347" s="78">
        <f t="shared" ref="K347:L347" si="128">K348</f>
        <v>18881643</v>
      </c>
      <c r="L347" s="78">
        <f t="shared" si="128"/>
        <v>18581643</v>
      </c>
    </row>
    <row r="348" spans="1:12">
      <c r="A348" s="74" t="s">
        <v>101</v>
      </c>
      <c r="B348" s="1" t="s">
        <v>62</v>
      </c>
      <c r="C348" s="1" t="s">
        <v>20</v>
      </c>
      <c r="D348" s="1" t="s">
        <v>3</v>
      </c>
      <c r="E348" s="1" t="s">
        <v>19</v>
      </c>
      <c r="F348" s="1" t="s">
        <v>121</v>
      </c>
      <c r="G348" s="1" t="s">
        <v>142</v>
      </c>
      <c r="H348" s="1" t="s">
        <v>152</v>
      </c>
      <c r="I348" s="13" t="s">
        <v>100</v>
      </c>
      <c r="J348" s="78">
        <v>19200393</v>
      </c>
      <c r="K348" s="78">
        <f>19200393-318750</f>
        <v>18881643</v>
      </c>
      <c r="L348" s="78">
        <f>18881643-300000</f>
        <v>18581643</v>
      </c>
    </row>
    <row r="349" spans="1:12" ht="25.5">
      <c r="A349" s="75" t="s">
        <v>231</v>
      </c>
      <c r="B349" s="1" t="s">
        <v>62</v>
      </c>
      <c r="C349" s="1" t="s">
        <v>20</v>
      </c>
      <c r="D349" s="1" t="s">
        <v>3</v>
      </c>
      <c r="E349" s="1" t="s">
        <v>19</v>
      </c>
      <c r="F349" s="1" t="s">
        <v>121</v>
      </c>
      <c r="G349" s="1" t="s">
        <v>142</v>
      </c>
      <c r="H349" s="1" t="s">
        <v>152</v>
      </c>
      <c r="I349" s="13" t="s">
        <v>92</v>
      </c>
      <c r="J349" s="78">
        <f>J350</f>
        <v>951860</v>
      </c>
      <c r="K349" s="78">
        <f t="shared" ref="K349:L349" si="129">K350</f>
        <v>951860</v>
      </c>
      <c r="L349" s="78">
        <f t="shared" si="129"/>
        <v>951860</v>
      </c>
    </row>
    <row r="350" spans="1:12" ht="25.5">
      <c r="A350" s="74" t="s">
        <v>96</v>
      </c>
      <c r="B350" s="1" t="s">
        <v>62</v>
      </c>
      <c r="C350" s="1" t="s">
        <v>20</v>
      </c>
      <c r="D350" s="1" t="s">
        <v>3</v>
      </c>
      <c r="E350" s="1" t="s">
        <v>19</v>
      </c>
      <c r="F350" s="1" t="s">
        <v>121</v>
      </c>
      <c r="G350" s="1" t="s">
        <v>142</v>
      </c>
      <c r="H350" s="1" t="s">
        <v>152</v>
      </c>
      <c r="I350" s="13" t="s">
        <v>93</v>
      </c>
      <c r="J350" s="78">
        <f>951866.82-6.82</f>
        <v>951860</v>
      </c>
      <c r="K350" s="78">
        <f>951866.82-6.82</f>
        <v>951860</v>
      </c>
      <c r="L350" s="78">
        <f>951866.82-6.82</f>
        <v>951860</v>
      </c>
    </row>
    <row r="351" spans="1:12">
      <c r="A351" s="11"/>
      <c r="B351" s="1"/>
      <c r="C351" s="1"/>
      <c r="D351" s="1"/>
      <c r="E351" s="1"/>
      <c r="F351" s="1"/>
      <c r="G351" s="1"/>
      <c r="H351" s="1"/>
      <c r="I351" s="13"/>
      <c r="J351" s="78"/>
      <c r="K351" s="78"/>
      <c r="L351" s="78"/>
    </row>
    <row r="352" spans="1:12">
      <c r="A352" s="4" t="s">
        <v>22</v>
      </c>
      <c r="B352" s="14" t="s">
        <v>62</v>
      </c>
      <c r="C352" s="14" t="s">
        <v>20</v>
      </c>
      <c r="D352" s="14" t="s">
        <v>19</v>
      </c>
      <c r="E352" s="14"/>
      <c r="F352" s="14"/>
      <c r="G352" s="14"/>
      <c r="H352" s="1"/>
      <c r="I352" s="13"/>
      <c r="J352" s="97">
        <f>J353</f>
        <v>3000000</v>
      </c>
      <c r="K352" s="97">
        <f t="shared" ref="K352:L355" si="130">K353</f>
        <v>1500000</v>
      </c>
      <c r="L352" s="97">
        <f t="shared" si="130"/>
        <v>1000000</v>
      </c>
    </row>
    <row r="353" spans="1:12">
      <c r="A353" s="2" t="s">
        <v>81</v>
      </c>
      <c r="B353" s="1" t="s">
        <v>62</v>
      </c>
      <c r="C353" s="1" t="s">
        <v>20</v>
      </c>
      <c r="D353" s="1" t="s">
        <v>19</v>
      </c>
      <c r="E353" s="1" t="s">
        <v>80</v>
      </c>
      <c r="F353" s="1" t="s">
        <v>68</v>
      </c>
      <c r="G353" s="1" t="s">
        <v>142</v>
      </c>
      <c r="H353" s="1" t="s">
        <v>143</v>
      </c>
      <c r="I353" s="13"/>
      <c r="J353" s="78">
        <f>J354</f>
        <v>3000000</v>
      </c>
      <c r="K353" s="78">
        <f t="shared" si="130"/>
        <v>1500000</v>
      </c>
      <c r="L353" s="78">
        <f t="shared" si="130"/>
        <v>1000000</v>
      </c>
    </row>
    <row r="354" spans="1:12">
      <c r="A354" s="5" t="s">
        <v>274</v>
      </c>
      <c r="B354" s="1" t="s">
        <v>62</v>
      </c>
      <c r="C354" s="1" t="s">
        <v>20</v>
      </c>
      <c r="D354" s="1" t="s">
        <v>19</v>
      </c>
      <c r="E354" s="1" t="s">
        <v>80</v>
      </c>
      <c r="F354" s="1" t="s">
        <v>68</v>
      </c>
      <c r="G354" s="1" t="s">
        <v>142</v>
      </c>
      <c r="H354" s="1" t="s">
        <v>173</v>
      </c>
      <c r="I354" s="13"/>
      <c r="J354" s="78">
        <f>J355</f>
        <v>3000000</v>
      </c>
      <c r="K354" s="78">
        <f t="shared" si="130"/>
        <v>1500000</v>
      </c>
      <c r="L354" s="78">
        <f t="shared" si="130"/>
        <v>1000000</v>
      </c>
    </row>
    <row r="355" spans="1:12">
      <c r="A355" s="2" t="s">
        <v>78</v>
      </c>
      <c r="B355" s="1" t="s">
        <v>62</v>
      </c>
      <c r="C355" s="1" t="s">
        <v>20</v>
      </c>
      <c r="D355" s="1" t="s">
        <v>19</v>
      </c>
      <c r="E355" s="1" t="s">
        <v>80</v>
      </c>
      <c r="F355" s="1" t="s">
        <v>68</v>
      </c>
      <c r="G355" s="1" t="s">
        <v>142</v>
      </c>
      <c r="H355" s="1" t="s">
        <v>173</v>
      </c>
      <c r="I355" s="13" t="s">
        <v>75</v>
      </c>
      <c r="J355" s="78">
        <f>J356</f>
        <v>3000000</v>
      </c>
      <c r="K355" s="78">
        <f t="shared" si="130"/>
        <v>1500000</v>
      </c>
      <c r="L355" s="78">
        <f t="shared" si="130"/>
        <v>1000000</v>
      </c>
    </row>
    <row r="356" spans="1:12">
      <c r="A356" s="2" t="s">
        <v>103</v>
      </c>
      <c r="B356" s="1" t="s">
        <v>62</v>
      </c>
      <c r="C356" s="1" t="s">
        <v>20</v>
      </c>
      <c r="D356" s="1" t="s">
        <v>19</v>
      </c>
      <c r="E356" s="1" t="s">
        <v>80</v>
      </c>
      <c r="F356" s="1" t="s">
        <v>68</v>
      </c>
      <c r="G356" s="1" t="s">
        <v>142</v>
      </c>
      <c r="H356" s="1" t="s">
        <v>173</v>
      </c>
      <c r="I356" s="13" t="s">
        <v>102</v>
      </c>
      <c r="J356" s="78">
        <v>3000000</v>
      </c>
      <c r="K356" s="78">
        <v>1500000</v>
      </c>
      <c r="L356" s="78">
        <v>1000000</v>
      </c>
    </row>
    <row r="357" spans="1:12">
      <c r="A357" s="2"/>
      <c r="B357" s="1"/>
      <c r="C357" s="1"/>
      <c r="D357" s="1"/>
      <c r="E357" s="1"/>
      <c r="F357" s="1"/>
      <c r="G357" s="1"/>
      <c r="H357" s="1"/>
      <c r="I357" s="13"/>
      <c r="J357" s="78"/>
      <c r="K357" s="78"/>
      <c r="L357" s="78"/>
    </row>
    <row r="358" spans="1:12">
      <c r="A358" s="4" t="s">
        <v>1</v>
      </c>
      <c r="B358" s="14" t="s">
        <v>62</v>
      </c>
      <c r="C358" s="14" t="s">
        <v>20</v>
      </c>
      <c r="D358" s="14" t="s">
        <v>48</v>
      </c>
      <c r="E358" s="14"/>
      <c r="F358" s="14"/>
      <c r="G358" s="14"/>
      <c r="H358" s="1"/>
      <c r="I358" s="13"/>
      <c r="J358" s="97">
        <f>J359</f>
        <v>27585658.420000002</v>
      </c>
      <c r="K358" s="97">
        <f t="shared" ref="K358:L358" si="131">K359</f>
        <v>26268879.060000002</v>
      </c>
      <c r="L358" s="97">
        <f t="shared" si="131"/>
        <v>17473062.860000003</v>
      </c>
    </row>
    <row r="359" spans="1:12">
      <c r="A359" s="2" t="s">
        <v>81</v>
      </c>
      <c r="B359" s="10" t="s">
        <v>62</v>
      </c>
      <c r="C359" s="10" t="s">
        <v>20</v>
      </c>
      <c r="D359" s="1" t="s">
        <v>48</v>
      </c>
      <c r="E359" s="1" t="s">
        <v>80</v>
      </c>
      <c r="F359" s="1" t="s">
        <v>68</v>
      </c>
      <c r="G359" s="1" t="s">
        <v>142</v>
      </c>
      <c r="H359" s="1" t="s">
        <v>143</v>
      </c>
      <c r="I359" s="13"/>
      <c r="J359" s="78">
        <f>J360+J363</f>
        <v>27585658.420000002</v>
      </c>
      <c r="K359" s="78">
        <f t="shared" ref="K359:L359" si="132">K360+K363</f>
        <v>26268879.060000002</v>
      </c>
      <c r="L359" s="78">
        <f t="shared" si="132"/>
        <v>17473062.860000003</v>
      </c>
    </row>
    <row r="360" spans="1:12" ht="38.25">
      <c r="A360" s="85" t="s">
        <v>213</v>
      </c>
      <c r="B360" s="10" t="s">
        <v>62</v>
      </c>
      <c r="C360" s="10" t="s">
        <v>20</v>
      </c>
      <c r="D360" s="1" t="s">
        <v>48</v>
      </c>
      <c r="E360" s="1" t="s">
        <v>80</v>
      </c>
      <c r="F360" s="1" t="s">
        <v>68</v>
      </c>
      <c r="G360" s="1" t="s">
        <v>142</v>
      </c>
      <c r="H360" s="1" t="s">
        <v>212</v>
      </c>
      <c r="I360" s="70"/>
      <c r="J360" s="78">
        <f>J361</f>
        <v>2692514.8</v>
      </c>
      <c r="K360" s="78">
        <f t="shared" ref="K360:L361" si="133">K361</f>
        <v>1000000</v>
      </c>
      <c r="L360" s="78">
        <f t="shared" si="133"/>
        <v>0</v>
      </c>
    </row>
    <row r="361" spans="1:12">
      <c r="A361" s="2" t="s">
        <v>78</v>
      </c>
      <c r="B361" s="10" t="s">
        <v>62</v>
      </c>
      <c r="C361" s="10" t="s">
        <v>20</v>
      </c>
      <c r="D361" s="1" t="s">
        <v>48</v>
      </c>
      <c r="E361" s="1" t="s">
        <v>80</v>
      </c>
      <c r="F361" s="1" t="s">
        <v>68</v>
      </c>
      <c r="G361" s="1" t="s">
        <v>142</v>
      </c>
      <c r="H361" s="1" t="s">
        <v>212</v>
      </c>
      <c r="I361" s="70" t="s">
        <v>75</v>
      </c>
      <c r="J361" s="104">
        <f>J362</f>
        <v>2692514.8</v>
      </c>
      <c r="K361" s="104">
        <f t="shared" si="133"/>
        <v>1000000</v>
      </c>
      <c r="L361" s="104">
        <f t="shared" si="133"/>
        <v>0</v>
      </c>
    </row>
    <row r="362" spans="1:12">
      <c r="A362" s="2" t="s">
        <v>103</v>
      </c>
      <c r="B362" s="10" t="s">
        <v>62</v>
      </c>
      <c r="C362" s="10" t="s">
        <v>20</v>
      </c>
      <c r="D362" s="1" t="s">
        <v>48</v>
      </c>
      <c r="E362" s="1" t="s">
        <v>80</v>
      </c>
      <c r="F362" s="1" t="s">
        <v>68</v>
      </c>
      <c r="G362" s="1" t="s">
        <v>142</v>
      </c>
      <c r="H362" s="1" t="s">
        <v>212</v>
      </c>
      <c r="I362" s="70" t="s">
        <v>102</v>
      </c>
      <c r="J362" s="78">
        <f>2692507.98+6.82</f>
        <v>2692514.8</v>
      </c>
      <c r="K362" s="78">
        <v>1000000</v>
      </c>
      <c r="L362" s="78"/>
    </row>
    <row r="363" spans="1:12">
      <c r="A363" s="85" t="s">
        <v>345</v>
      </c>
      <c r="B363" s="10" t="s">
        <v>62</v>
      </c>
      <c r="C363" s="10" t="s">
        <v>20</v>
      </c>
      <c r="D363" s="1" t="s">
        <v>48</v>
      </c>
      <c r="E363" s="1" t="s">
        <v>80</v>
      </c>
      <c r="F363" s="1" t="s">
        <v>68</v>
      </c>
      <c r="G363" s="1" t="s">
        <v>142</v>
      </c>
      <c r="H363" s="35" t="s">
        <v>344</v>
      </c>
      <c r="I363" s="70"/>
      <c r="J363" s="78">
        <f>J364</f>
        <v>24893143.620000001</v>
      </c>
      <c r="K363" s="78">
        <f t="shared" ref="K363:L364" si="134">K364</f>
        <v>25268879.060000002</v>
      </c>
      <c r="L363" s="78">
        <f t="shared" si="134"/>
        <v>17473062.860000003</v>
      </c>
    </row>
    <row r="364" spans="1:12">
      <c r="A364" s="2" t="s">
        <v>78</v>
      </c>
      <c r="B364" s="10" t="s">
        <v>62</v>
      </c>
      <c r="C364" s="10" t="s">
        <v>20</v>
      </c>
      <c r="D364" s="1" t="s">
        <v>48</v>
      </c>
      <c r="E364" s="1" t="s">
        <v>80</v>
      </c>
      <c r="F364" s="1" t="s">
        <v>68</v>
      </c>
      <c r="G364" s="1" t="s">
        <v>142</v>
      </c>
      <c r="H364" s="35" t="s">
        <v>344</v>
      </c>
      <c r="I364" s="70" t="s">
        <v>75</v>
      </c>
      <c r="J364" s="78">
        <f>J365</f>
        <v>24893143.620000001</v>
      </c>
      <c r="K364" s="78">
        <f t="shared" si="134"/>
        <v>25268879.060000002</v>
      </c>
      <c r="L364" s="78">
        <f t="shared" si="134"/>
        <v>17473062.860000003</v>
      </c>
    </row>
    <row r="365" spans="1:12">
      <c r="A365" s="2" t="s">
        <v>103</v>
      </c>
      <c r="B365" s="10" t="s">
        <v>62</v>
      </c>
      <c r="C365" s="10" t="s">
        <v>20</v>
      </c>
      <c r="D365" s="1" t="s">
        <v>48</v>
      </c>
      <c r="E365" s="1" t="s">
        <v>80</v>
      </c>
      <c r="F365" s="1" t="s">
        <v>68</v>
      </c>
      <c r="G365" s="1" t="s">
        <v>142</v>
      </c>
      <c r="H365" s="35" t="s">
        <v>344</v>
      </c>
      <c r="I365" s="70" t="s">
        <v>102</v>
      </c>
      <c r="J365" s="78">
        <v>24893143.620000001</v>
      </c>
      <c r="K365" s="78">
        <f>25268872.23+6.82+0.01</f>
        <v>25268879.060000002</v>
      </c>
      <c r="L365" s="78">
        <f>17473056.03+6.82+0.01</f>
        <v>17473062.860000003</v>
      </c>
    </row>
    <row r="366" spans="1:12">
      <c r="A366" s="2"/>
      <c r="B366" s="157"/>
      <c r="C366" s="10"/>
      <c r="D366" s="1"/>
      <c r="E366" s="34"/>
      <c r="F366" s="34"/>
      <c r="G366" s="34"/>
      <c r="H366" s="35"/>
      <c r="I366" s="271"/>
      <c r="J366" s="78"/>
      <c r="K366" s="78"/>
      <c r="L366" s="78"/>
    </row>
    <row r="367" spans="1:12" ht="25.5">
      <c r="A367" s="158" t="s">
        <v>341</v>
      </c>
      <c r="B367" s="43" t="s">
        <v>334</v>
      </c>
      <c r="C367" s="39"/>
      <c r="D367" s="39"/>
      <c r="E367" s="163"/>
      <c r="F367" s="86"/>
      <c r="G367" s="86"/>
      <c r="H367" s="86"/>
      <c r="I367" s="112"/>
      <c r="J367" s="102">
        <f>J368+J445+J454+J488+J549+J597+J607+J614+J658+J651</f>
        <v>323937942.16000003</v>
      </c>
      <c r="K367" s="102">
        <f>K368+K445+K454+K488+K549+K597+K607+K614+K658+K651</f>
        <v>283926830.08999997</v>
      </c>
      <c r="L367" s="102">
        <f>L368+L445+L454+L488+L549+L597+L607+L614+L658+L651</f>
        <v>281376152.06999999</v>
      </c>
    </row>
    <row r="368" spans="1:12" ht="15.75">
      <c r="A368" s="167" t="s">
        <v>32</v>
      </c>
      <c r="B368" s="24" t="s">
        <v>334</v>
      </c>
      <c r="C368" s="24" t="s">
        <v>20</v>
      </c>
      <c r="D368" s="1"/>
      <c r="E368" s="1"/>
      <c r="F368" s="1"/>
      <c r="G368" s="1"/>
      <c r="H368" s="1"/>
      <c r="I368" s="1"/>
      <c r="J368" s="96">
        <f>J369+J375+J411+J423+J417</f>
        <v>195468051.81</v>
      </c>
      <c r="K368" s="96">
        <f t="shared" ref="K368:L368" si="135">K369+K375+K411+K423+K417</f>
        <v>194515183.83999997</v>
      </c>
      <c r="L368" s="96">
        <f t="shared" si="135"/>
        <v>194649165.89999998</v>
      </c>
    </row>
    <row r="369" spans="1:12" ht="25.5">
      <c r="A369" s="22" t="s">
        <v>44</v>
      </c>
      <c r="B369" s="14" t="s">
        <v>334</v>
      </c>
      <c r="C369" s="14" t="s">
        <v>20</v>
      </c>
      <c r="D369" s="15" t="s">
        <v>17</v>
      </c>
      <c r="E369" s="15"/>
      <c r="F369" s="15"/>
      <c r="G369" s="15"/>
      <c r="H369" s="15"/>
      <c r="I369" s="25"/>
      <c r="J369" s="97">
        <f>J370</f>
        <v>4134017</v>
      </c>
      <c r="K369" s="97">
        <f t="shared" ref="K369:L370" si="136">K370</f>
        <v>4134017</v>
      </c>
      <c r="L369" s="97">
        <f t="shared" si="136"/>
        <v>4134017</v>
      </c>
    </row>
    <row r="370" spans="1:12">
      <c r="A370" s="9" t="s">
        <v>81</v>
      </c>
      <c r="B370" s="56" t="s">
        <v>334</v>
      </c>
      <c r="C370" s="56" t="s">
        <v>20</v>
      </c>
      <c r="D370" s="56" t="s">
        <v>17</v>
      </c>
      <c r="E370" s="56" t="s">
        <v>80</v>
      </c>
      <c r="F370" s="56" t="s">
        <v>68</v>
      </c>
      <c r="G370" s="1" t="s">
        <v>142</v>
      </c>
      <c r="H370" s="1" t="s">
        <v>143</v>
      </c>
      <c r="I370" s="13"/>
      <c r="J370" s="78">
        <f>J371</f>
        <v>4134017</v>
      </c>
      <c r="K370" s="78">
        <f t="shared" si="136"/>
        <v>4134017</v>
      </c>
      <c r="L370" s="78">
        <f t="shared" si="136"/>
        <v>4134017</v>
      </c>
    </row>
    <row r="371" spans="1:12">
      <c r="A371" s="9" t="s">
        <v>272</v>
      </c>
      <c r="B371" s="56" t="s">
        <v>334</v>
      </c>
      <c r="C371" s="56" t="s">
        <v>20</v>
      </c>
      <c r="D371" s="56" t="s">
        <v>17</v>
      </c>
      <c r="E371" s="56" t="s">
        <v>80</v>
      </c>
      <c r="F371" s="56" t="s">
        <v>68</v>
      </c>
      <c r="G371" s="1" t="s">
        <v>142</v>
      </c>
      <c r="H371" s="1" t="s">
        <v>195</v>
      </c>
      <c r="I371" s="13"/>
      <c r="J371" s="78">
        <f>J372</f>
        <v>4134017</v>
      </c>
      <c r="K371" s="78">
        <f t="shared" ref="K371:L372" si="137">K372</f>
        <v>4134017</v>
      </c>
      <c r="L371" s="78">
        <f t="shared" si="137"/>
        <v>4134017</v>
      </c>
    </row>
    <row r="372" spans="1:12" ht="38.25">
      <c r="A372" s="168" t="s">
        <v>94</v>
      </c>
      <c r="B372" s="56" t="s">
        <v>334</v>
      </c>
      <c r="C372" s="56" t="s">
        <v>20</v>
      </c>
      <c r="D372" s="56" t="s">
        <v>17</v>
      </c>
      <c r="E372" s="56" t="s">
        <v>80</v>
      </c>
      <c r="F372" s="56" t="s">
        <v>68</v>
      </c>
      <c r="G372" s="1" t="s">
        <v>142</v>
      </c>
      <c r="H372" s="1" t="s">
        <v>195</v>
      </c>
      <c r="I372" s="13" t="s">
        <v>90</v>
      </c>
      <c r="J372" s="78">
        <f>J373</f>
        <v>4134017</v>
      </c>
      <c r="K372" s="78">
        <f t="shared" si="137"/>
        <v>4134017</v>
      </c>
      <c r="L372" s="78">
        <f t="shared" si="137"/>
        <v>4134017</v>
      </c>
    </row>
    <row r="373" spans="1:12">
      <c r="A373" s="168" t="s">
        <v>101</v>
      </c>
      <c r="B373" s="56" t="s">
        <v>334</v>
      </c>
      <c r="C373" s="56" t="s">
        <v>20</v>
      </c>
      <c r="D373" s="56" t="s">
        <v>17</v>
      </c>
      <c r="E373" s="56" t="s">
        <v>80</v>
      </c>
      <c r="F373" s="56" t="s">
        <v>68</v>
      </c>
      <c r="G373" s="1" t="s">
        <v>142</v>
      </c>
      <c r="H373" s="1" t="s">
        <v>195</v>
      </c>
      <c r="I373" s="13" t="s">
        <v>100</v>
      </c>
      <c r="J373" s="78">
        <f>J671</f>
        <v>4134017</v>
      </c>
      <c r="K373" s="78">
        <f t="shared" ref="K373:L373" si="138">K671</f>
        <v>4134017</v>
      </c>
      <c r="L373" s="78">
        <f t="shared" si="138"/>
        <v>4134017</v>
      </c>
    </row>
    <row r="374" spans="1:12">
      <c r="A374" s="168"/>
      <c r="B374" s="56"/>
      <c r="C374" s="56"/>
      <c r="D374" s="56"/>
      <c r="E374" s="56"/>
      <c r="F374" s="56"/>
      <c r="G374" s="1"/>
      <c r="H374" s="1"/>
      <c r="I374" s="13"/>
      <c r="J374" s="78"/>
      <c r="K374" s="78"/>
      <c r="L374" s="78"/>
    </row>
    <row r="375" spans="1:12" ht="38.25">
      <c r="A375" s="22" t="s">
        <v>0</v>
      </c>
      <c r="B375" s="14" t="s">
        <v>334</v>
      </c>
      <c r="C375" s="14" t="s">
        <v>20</v>
      </c>
      <c r="D375" s="14" t="s">
        <v>16</v>
      </c>
      <c r="E375" s="14"/>
      <c r="F375" s="14"/>
      <c r="G375" s="14"/>
      <c r="H375" s="1"/>
      <c r="I375" s="13"/>
      <c r="J375" s="97">
        <f>J376+J389+J380</f>
        <v>116777002.89</v>
      </c>
      <c r="K375" s="97">
        <f t="shared" ref="K375:L375" si="139">K376+K389+K380</f>
        <v>116383314.33999999</v>
      </c>
      <c r="L375" s="97">
        <f t="shared" si="139"/>
        <v>116036566.83</v>
      </c>
    </row>
    <row r="376" spans="1:12" ht="38.25">
      <c r="A376" s="55" t="s">
        <v>397</v>
      </c>
      <c r="B376" s="1" t="s">
        <v>334</v>
      </c>
      <c r="C376" s="1" t="s">
        <v>20</v>
      </c>
      <c r="D376" s="1" t="s">
        <v>16</v>
      </c>
      <c r="E376" s="1" t="s">
        <v>13</v>
      </c>
      <c r="F376" s="1" t="s">
        <v>68</v>
      </c>
      <c r="G376" s="1" t="s">
        <v>142</v>
      </c>
      <c r="H376" s="1" t="s">
        <v>143</v>
      </c>
      <c r="I376" s="13"/>
      <c r="J376" s="78">
        <f>J377</f>
        <v>35000</v>
      </c>
      <c r="K376" s="78">
        <f t="shared" ref="K376:L376" si="140">K377</f>
        <v>35000</v>
      </c>
      <c r="L376" s="78">
        <f t="shared" si="140"/>
        <v>35000</v>
      </c>
    </row>
    <row r="377" spans="1:12" ht="31.5" customHeight="1">
      <c r="A377" s="55" t="s">
        <v>61</v>
      </c>
      <c r="B377" s="1" t="s">
        <v>334</v>
      </c>
      <c r="C377" s="1" t="s">
        <v>20</v>
      </c>
      <c r="D377" s="1" t="s">
        <v>16</v>
      </c>
      <c r="E377" s="1" t="s">
        <v>13</v>
      </c>
      <c r="F377" s="1" t="s">
        <v>68</v>
      </c>
      <c r="G377" s="1" t="s">
        <v>142</v>
      </c>
      <c r="H377" s="1" t="s">
        <v>366</v>
      </c>
      <c r="I377" s="13"/>
      <c r="J377" s="78">
        <f>J378</f>
        <v>35000</v>
      </c>
      <c r="K377" s="78">
        <f t="shared" ref="K377:L378" si="141">K378</f>
        <v>35000</v>
      </c>
      <c r="L377" s="78">
        <f t="shared" si="141"/>
        <v>35000</v>
      </c>
    </row>
    <row r="378" spans="1:12" ht="25.5">
      <c r="A378" s="169" t="s">
        <v>231</v>
      </c>
      <c r="B378" s="1" t="s">
        <v>334</v>
      </c>
      <c r="C378" s="1" t="s">
        <v>20</v>
      </c>
      <c r="D378" s="1" t="s">
        <v>16</v>
      </c>
      <c r="E378" s="1" t="s">
        <v>13</v>
      </c>
      <c r="F378" s="1" t="s">
        <v>68</v>
      </c>
      <c r="G378" s="1" t="s">
        <v>142</v>
      </c>
      <c r="H378" s="1" t="s">
        <v>366</v>
      </c>
      <c r="I378" s="13" t="s">
        <v>92</v>
      </c>
      <c r="J378" s="78">
        <f>J379</f>
        <v>35000</v>
      </c>
      <c r="K378" s="78">
        <f t="shared" si="141"/>
        <v>35000</v>
      </c>
      <c r="L378" s="78">
        <f t="shared" si="141"/>
        <v>35000</v>
      </c>
    </row>
    <row r="379" spans="1:12" ht="25.5">
      <c r="A379" s="168" t="s">
        <v>96</v>
      </c>
      <c r="B379" s="1" t="s">
        <v>334</v>
      </c>
      <c r="C379" s="1" t="s">
        <v>20</v>
      </c>
      <c r="D379" s="1" t="s">
        <v>16</v>
      </c>
      <c r="E379" s="1" t="s">
        <v>13</v>
      </c>
      <c r="F379" s="1" t="s">
        <v>68</v>
      </c>
      <c r="G379" s="1" t="s">
        <v>142</v>
      </c>
      <c r="H379" s="1" t="s">
        <v>366</v>
      </c>
      <c r="I379" s="13" t="s">
        <v>93</v>
      </c>
      <c r="J379" s="78">
        <f>J676</f>
        <v>35000</v>
      </c>
      <c r="K379" s="78">
        <f t="shared" ref="K379:L379" si="142">K676</f>
        <v>35000</v>
      </c>
      <c r="L379" s="78">
        <f t="shared" si="142"/>
        <v>35000</v>
      </c>
    </row>
    <row r="380" spans="1:12" ht="25.5">
      <c r="A380" s="274" t="s">
        <v>398</v>
      </c>
      <c r="B380" s="3" t="s">
        <v>334</v>
      </c>
      <c r="C380" s="1" t="s">
        <v>20</v>
      </c>
      <c r="D380" s="1" t="s">
        <v>16</v>
      </c>
      <c r="E380" s="1" t="s">
        <v>361</v>
      </c>
      <c r="F380" s="1" t="s">
        <v>68</v>
      </c>
      <c r="G380" s="1" t="s">
        <v>142</v>
      </c>
      <c r="H380" s="3" t="s">
        <v>143</v>
      </c>
      <c r="I380" s="16"/>
      <c r="J380" s="78">
        <f>J384+J381</f>
        <v>580678.98</v>
      </c>
      <c r="K380" s="78">
        <f t="shared" ref="K380:L380" si="143">K384+K381</f>
        <v>575935.77</v>
      </c>
      <c r="L380" s="78">
        <f t="shared" si="143"/>
        <v>597173.19999999995</v>
      </c>
    </row>
    <row r="381" spans="1:12" ht="25.5">
      <c r="A381" s="274" t="s">
        <v>427</v>
      </c>
      <c r="B381" s="1" t="s">
        <v>334</v>
      </c>
      <c r="C381" s="1" t="s">
        <v>20</v>
      </c>
      <c r="D381" s="1" t="s">
        <v>16</v>
      </c>
      <c r="E381" s="1" t="s">
        <v>361</v>
      </c>
      <c r="F381" s="1" t="s">
        <v>68</v>
      </c>
      <c r="G381" s="1" t="s">
        <v>142</v>
      </c>
      <c r="H381" s="1" t="s">
        <v>426</v>
      </c>
      <c r="I381" s="13"/>
      <c r="J381" s="78">
        <f>J382</f>
        <v>10000</v>
      </c>
      <c r="K381" s="78">
        <f t="shared" ref="K381:K382" si="144">K382</f>
        <v>0</v>
      </c>
      <c r="L381" s="78">
        <f t="shared" ref="L381:L382" si="145">L382</f>
        <v>0</v>
      </c>
    </row>
    <row r="382" spans="1:12" ht="25.5">
      <c r="A382" s="169" t="s">
        <v>231</v>
      </c>
      <c r="B382" s="1" t="s">
        <v>334</v>
      </c>
      <c r="C382" s="1" t="s">
        <v>20</v>
      </c>
      <c r="D382" s="1" t="s">
        <v>16</v>
      </c>
      <c r="E382" s="1" t="s">
        <v>361</v>
      </c>
      <c r="F382" s="1" t="s">
        <v>68</v>
      </c>
      <c r="G382" s="1" t="s">
        <v>142</v>
      </c>
      <c r="H382" s="1" t="s">
        <v>426</v>
      </c>
      <c r="I382" s="13" t="s">
        <v>92</v>
      </c>
      <c r="J382" s="78">
        <f>J383</f>
        <v>10000</v>
      </c>
      <c r="K382" s="78">
        <f t="shared" si="144"/>
        <v>0</v>
      </c>
      <c r="L382" s="78">
        <f t="shared" si="145"/>
        <v>0</v>
      </c>
    </row>
    <row r="383" spans="1:12" ht="25.5">
      <c r="A383" s="168" t="s">
        <v>96</v>
      </c>
      <c r="B383" s="1" t="s">
        <v>334</v>
      </c>
      <c r="C383" s="1" t="s">
        <v>20</v>
      </c>
      <c r="D383" s="1" t="s">
        <v>16</v>
      </c>
      <c r="E383" s="1" t="s">
        <v>361</v>
      </c>
      <c r="F383" s="1" t="s">
        <v>68</v>
      </c>
      <c r="G383" s="1" t="s">
        <v>142</v>
      </c>
      <c r="H383" s="1" t="s">
        <v>426</v>
      </c>
      <c r="I383" s="13" t="s">
        <v>93</v>
      </c>
      <c r="J383" s="78">
        <f>J680</f>
        <v>10000</v>
      </c>
      <c r="K383" s="78">
        <f t="shared" ref="K383:L383" si="146">K680</f>
        <v>0</v>
      </c>
      <c r="L383" s="78">
        <f t="shared" si="146"/>
        <v>0</v>
      </c>
    </row>
    <row r="384" spans="1:12">
      <c r="A384" s="55" t="s">
        <v>74</v>
      </c>
      <c r="B384" s="1" t="s">
        <v>334</v>
      </c>
      <c r="C384" s="1" t="s">
        <v>20</v>
      </c>
      <c r="D384" s="1" t="s">
        <v>16</v>
      </c>
      <c r="E384" s="1" t="s">
        <v>361</v>
      </c>
      <c r="F384" s="1" t="s">
        <v>68</v>
      </c>
      <c r="G384" s="1" t="s">
        <v>142</v>
      </c>
      <c r="H384" s="1" t="s">
        <v>363</v>
      </c>
      <c r="I384" s="13"/>
      <c r="J384" s="78">
        <f>J385+J387</f>
        <v>570678.98</v>
      </c>
      <c r="K384" s="78">
        <f t="shared" ref="K384:L384" si="147">K385+K387</f>
        <v>575935.77</v>
      </c>
      <c r="L384" s="78">
        <f t="shared" si="147"/>
        <v>597173.19999999995</v>
      </c>
    </row>
    <row r="385" spans="1:12" ht="38.25">
      <c r="A385" s="168" t="s">
        <v>94</v>
      </c>
      <c r="B385" s="1" t="s">
        <v>334</v>
      </c>
      <c r="C385" s="1" t="s">
        <v>20</v>
      </c>
      <c r="D385" s="1" t="s">
        <v>16</v>
      </c>
      <c r="E385" s="1" t="s">
        <v>361</v>
      </c>
      <c r="F385" s="1" t="s">
        <v>68</v>
      </c>
      <c r="G385" s="1" t="s">
        <v>142</v>
      </c>
      <c r="H385" s="1" t="s">
        <v>363</v>
      </c>
      <c r="I385" s="13" t="s">
        <v>90</v>
      </c>
      <c r="J385" s="78">
        <f>J386</f>
        <v>535678.98</v>
      </c>
      <c r="K385" s="78">
        <f t="shared" ref="K385:L385" si="148">K386</f>
        <v>540935.77</v>
      </c>
      <c r="L385" s="78">
        <f t="shared" si="148"/>
        <v>562173.19999999995</v>
      </c>
    </row>
    <row r="386" spans="1:12">
      <c r="A386" s="168" t="s">
        <v>101</v>
      </c>
      <c r="B386" s="1" t="s">
        <v>334</v>
      </c>
      <c r="C386" s="1" t="s">
        <v>20</v>
      </c>
      <c r="D386" s="1" t="s">
        <v>16</v>
      </c>
      <c r="E386" s="1" t="s">
        <v>361</v>
      </c>
      <c r="F386" s="1" t="s">
        <v>68</v>
      </c>
      <c r="G386" s="1" t="s">
        <v>142</v>
      </c>
      <c r="H386" s="1" t="s">
        <v>363</v>
      </c>
      <c r="I386" s="13" t="s">
        <v>100</v>
      </c>
      <c r="J386" s="78">
        <f>J683</f>
        <v>535678.98</v>
      </c>
      <c r="K386" s="78">
        <f>K683</f>
        <v>540935.77</v>
      </c>
      <c r="L386" s="78">
        <f>L683</f>
        <v>562173.19999999995</v>
      </c>
    </row>
    <row r="387" spans="1:12" ht="25.5">
      <c r="A387" s="169" t="s">
        <v>231</v>
      </c>
      <c r="B387" s="1" t="s">
        <v>334</v>
      </c>
      <c r="C387" s="1" t="s">
        <v>20</v>
      </c>
      <c r="D387" s="1" t="s">
        <v>16</v>
      </c>
      <c r="E387" s="1" t="s">
        <v>361</v>
      </c>
      <c r="F387" s="1" t="s">
        <v>68</v>
      </c>
      <c r="G387" s="1" t="s">
        <v>142</v>
      </c>
      <c r="H387" s="1" t="s">
        <v>363</v>
      </c>
      <c r="I387" s="13" t="s">
        <v>92</v>
      </c>
      <c r="J387" s="78">
        <f>J388</f>
        <v>35000</v>
      </c>
      <c r="K387" s="78">
        <f t="shared" ref="K387:L387" si="149">K388</f>
        <v>35000</v>
      </c>
      <c r="L387" s="78">
        <f t="shared" si="149"/>
        <v>35000</v>
      </c>
    </row>
    <row r="388" spans="1:12" ht="25.5">
      <c r="A388" s="168" t="s">
        <v>96</v>
      </c>
      <c r="B388" s="1" t="s">
        <v>334</v>
      </c>
      <c r="C388" s="1" t="s">
        <v>20</v>
      </c>
      <c r="D388" s="1" t="s">
        <v>16</v>
      </c>
      <c r="E388" s="1" t="s">
        <v>361</v>
      </c>
      <c r="F388" s="1" t="s">
        <v>68</v>
      </c>
      <c r="G388" s="1" t="s">
        <v>142</v>
      </c>
      <c r="H388" s="1" t="s">
        <v>363</v>
      </c>
      <c r="I388" s="13" t="s">
        <v>93</v>
      </c>
      <c r="J388" s="78">
        <f>J685</f>
        <v>35000</v>
      </c>
      <c r="K388" s="78">
        <f>K685</f>
        <v>35000</v>
      </c>
      <c r="L388" s="78">
        <f>L685</f>
        <v>35000</v>
      </c>
    </row>
    <row r="389" spans="1:12">
      <c r="A389" s="9" t="s">
        <v>81</v>
      </c>
      <c r="B389" s="1" t="s">
        <v>334</v>
      </c>
      <c r="C389" s="1" t="s">
        <v>20</v>
      </c>
      <c r="D389" s="1" t="s">
        <v>16</v>
      </c>
      <c r="E389" s="1" t="s">
        <v>80</v>
      </c>
      <c r="F389" s="1" t="s">
        <v>68</v>
      </c>
      <c r="G389" s="1" t="s">
        <v>142</v>
      </c>
      <c r="H389" s="1" t="s">
        <v>143</v>
      </c>
      <c r="I389" s="13"/>
      <c r="J389" s="78">
        <f>J390+J397+J400+J405</f>
        <v>116161323.91</v>
      </c>
      <c r="K389" s="78">
        <f t="shared" ref="K389:L389" si="150">K390+K397+K400+K405</f>
        <v>115772378.56999999</v>
      </c>
      <c r="L389" s="78">
        <f t="shared" si="150"/>
        <v>115404393.63</v>
      </c>
    </row>
    <row r="390" spans="1:12" ht="25.5">
      <c r="A390" s="9" t="s">
        <v>85</v>
      </c>
      <c r="B390" s="1" t="s">
        <v>334</v>
      </c>
      <c r="C390" s="1" t="s">
        <v>20</v>
      </c>
      <c r="D390" s="1" t="s">
        <v>16</v>
      </c>
      <c r="E390" s="1" t="s">
        <v>80</v>
      </c>
      <c r="F390" s="1" t="s">
        <v>68</v>
      </c>
      <c r="G390" s="1" t="s">
        <v>142</v>
      </c>
      <c r="H390" s="1" t="s">
        <v>152</v>
      </c>
      <c r="I390" s="13"/>
      <c r="J390" s="78">
        <f>J391+J393+J395</f>
        <v>112288250</v>
      </c>
      <c r="K390" s="78">
        <f t="shared" ref="K390:L390" si="151">K391+K393+K395</f>
        <v>111867763.92</v>
      </c>
      <c r="L390" s="78">
        <f t="shared" si="151"/>
        <v>111372354.40000001</v>
      </c>
    </row>
    <row r="391" spans="1:12" ht="38.25">
      <c r="A391" s="168" t="s">
        <v>94</v>
      </c>
      <c r="B391" s="1" t="s">
        <v>334</v>
      </c>
      <c r="C391" s="1" t="s">
        <v>20</v>
      </c>
      <c r="D391" s="1" t="s">
        <v>16</v>
      </c>
      <c r="E391" s="1" t="s">
        <v>80</v>
      </c>
      <c r="F391" s="1" t="s">
        <v>68</v>
      </c>
      <c r="G391" s="1" t="s">
        <v>142</v>
      </c>
      <c r="H391" s="1" t="s">
        <v>152</v>
      </c>
      <c r="I391" s="13" t="s">
        <v>90</v>
      </c>
      <c r="J391" s="78">
        <f>J392</f>
        <v>102836552</v>
      </c>
      <c r="K391" s="78">
        <f t="shared" ref="K391:L391" si="152">K392</f>
        <v>102254152</v>
      </c>
      <c r="L391" s="78">
        <f t="shared" si="152"/>
        <v>101500952</v>
      </c>
    </row>
    <row r="392" spans="1:12">
      <c r="A392" s="168" t="s">
        <v>101</v>
      </c>
      <c r="B392" s="1" t="s">
        <v>334</v>
      </c>
      <c r="C392" s="1" t="s">
        <v>20</v>
      </c>
      <c r="D392" s="1" t="s">
        <v>16</v>
      </c>
      <c r="E392" s="1" t="s">
        <v>80</v>
      </c>
      <c r="F392" s="1" t="s">
        <v>68</v>
      </c>
      <c r="G392" s="1" t="s">
        <v>142</v>
      </c>
      <c r="H392" s="1" t="s">
        <v>152</v>
      </c>
      <c r="I392" s="13" t="s">
        <v>100</v>
      </c>
      <c r="J392" s="78">
        <f>J689+J900+J962+J1016+J1080+J1133+J1176+J1234+J1292+J1351</f>
        <v>102836552</v>
      </c>
      <c r="K392" s="78">
        <f>K689+K900+K962+K1016+K1080+K1133+K1176+K1234+K1292+K1351</f>
        <v>102254152</v>
      </c>
      <c r="L392" s="78">
        <f>L689+L900+L962+L1016+L1080+L1133+L1176+L1234+L1292+L1351</f>
        <v>101500952</v>
      </c>
    </row>
    <row r="393" spans="1:12" ht="25.5">
      <c r="A393" s="169" t="s">
        <v>231</v>
      </c>
      <c r="B393" s="1" t="s">
        <v>334</v>
      </c>
      <c r="C393" s="1" t="s">
        <v>20</v>
      </c>
      <c r="D393" s="1" t="s">
        <v>16</v>
      </c>
      <c r="E393" s="1" t="s">
        <v>80</v>
      </c>
      <c r="F393" s="1" t="s">
        <v>68</v>
      </c>
      <c r="G393" s="1" t="s">
        <v>142</v>
      </c>
      <c r="H393" s="1" t="s">
        <v>152</v>
      </c>
      <c r="I393" s="13" t="s">
        <v>92</v>
      </c>
      <c r="J393" s="78">
        <f>J394</f>
        <v>9222698</v>
      </c>
      <c r="K393" s="78">
        <f t="shared" ref="K393:L393" si="153">K394</f>
        <v>9384611.9199999981</v>
      </c>
      <c r="L393" s="78">
        <f t="shared" si="153"/>
        <v>9642402.4000000004</v>
      </c>
    </row>
    <row r="394" spans="1:12" ht="25.5">
      <c r="A394" s="168" t="s">
        <v>96</v>
      </c>
      <c r="B394" s="1" t="s">
        <v>334</v>
      </c>
      <c r="C394" s="1" t="s">
        <v>20</v>
      </c>
      <c r="D394" s="1" t="s">
        <v>16</v>
      </c>
      <c r="E394" s="1" t="s">
        <v>80</v>
      </c>
      <c r="F394" s="1" t="s">
        <v>68</v>
      </c>
      <c r="G394" s="1" t="s">
        <v>142</v>
      </c>
      <c r="H394" s="1" t="s">
        <v>152</v>
      </c>
      <c r="I394" s="13" t="s">
        <v>93</v>
      </c>
      <c r="J394" s="78">
        <f>J691+J902+J964+J1018+J1082+J1135+J1178+J1236+J1294+J1353</f>
        <v>9222698</v>
      </c>
      <c r="K394" s="78">
        <f>K691+K902+K964+K1018+K1082+K1135+K1178+K1236+K1294+K1353</f>
        <v>9384611.9199999981</v>
      </c>
      <c r="L394" s="78">
        <f>L691+L902+L964+L1018+L1082+L1135+L1178+L1236+L1294+L1353</f>
        <v>9642402.4000000004</v>
      </c>
    </row>
    <row r="395" spans="1:12">
      <c r="A395" s="168" t="s">
        <v>78</v>
      </c>
      <c r="B395" s="1" t="s">
        <v>334</v>
      </c>
      <c r="C395" s="1" t="s">
        <v>20</v>
      </c>
      <c r="D395" s="1" t="s">
        <v>16</v>
      </c>
      <c r="E395" s="1" t="s">
        <v>80</v>
      </c>
      <c r="F395" s="1" t="s">
        <v>68</v>
      </c>
      <c r="G395" s="1" t="s">
        <v>142</v>
      </c>
      <c r="H395" s="1" t="s">
        <v>152</v>
      </c>
      <c r="I395" s="13" t="s">
        <v>75</v>
      </c>
      <c r="J395" s="78">
        <f>J396</f>
        <v>229000</v>
      </c>
      <c r="K395" s="78">
        <f t="shared" ref="K395:L395" si="154">K396</f>
        <v>229000</v>
      </c>
      <c r="L395" s="78">
        <f t="shared" si="154"/>
        <v>229000</v>
      </c>
    </row>
    <row r="396" spans="1:12">
      <c r="A396" s="170" t="s">
        <v>119</v>
      </c>
      <c r="B396" s="1" t="s">
        <v>334</v>
      </c>
      <c r="C396" s="1" t="s">
        <v>20</v>
      </c>
      <c r="D396" s="1" t="s">
        <v>16</v>
      </c>
      <c r="E396" s="1" t="s">
        <v>80</v>
      </c>
      <c r="F396" s="1" t="s">
        <v>68</v>
      </c>
      <c r="G396" s="1" t="s">
        <v>142</v>
      </c>
      <c r="H396" s="1" t="s">
        <v>152</v>
      </c>
      <c r="I396" s="13" t="s">
        <v>118</v>
      </c>
      <c r="J396" s="78">
        <f>J693+J904+J966+J1020+J1084+J1137+J1180+J1238+J1296+J1355</f>
        <v>229000</v>
      </c>
      <c r="K396" s="78">
        <f>K693+K904+K966+K1020+K1084+K1137+K1180+K1238+K1296+K1355</f>
        <v>229000</v>
      </c>
      <c r="L396" s="78">
        <f>L693+L904+L966+L1020+L1084+L1137+L1180+L1238+L1296+L1355</f>
        <v>229000</v>
      </c>
    </row>
    <row r="397" spans="1:12">
      <c r="A397" s="168" t="s">
        <v>88</v>
      </c>
      <c r="B397" s="1" t="s">
        <v>334</v>
      </c>
      <c r="C397" s="1" t="s">
        <v>20</v>
      </c>
      <c r="D397" s="1" t="s">
        <v>16</v>
      </c>
      <c r="E397" s="1" t="s">
        <v>80</v>
      </c>
      <c r="F397" s="1" t="s">
        <v>68</v>
      </c>
      <c r="G397" s="1" t="s">
        <v>142</v>
      </c>
      <c r="H397" s="1" t="s">
        <v>164</v>
      </c>
      <c r="I397" s="13"/>
      <c r="J397" s="78">
        <f>J398</f>
        <v>344000</v>
      </c>
      <c r="K397" s="78">
        <f t="shared" ref="K397:L398" si="155">K398</f>
        <v>344000</v>
      </c>
      <c r="L397" s="78">
        <f t="shared" si="155"/>
        <v>344000</v>
      </c>
    </row>
    <row r="398" spans="1:12" ht="25.5">
      <c r="A398" s="169" t="s">
        <v>231</v>
      </c>
      <c r="B398" s="1" t="s">
        <v>334</v>
      </c>
      <c r="C398" s="1" t="s">
        <v>20</v>
      </c>
      <c r="D398" s="1" t="s">
        <v>16</v>
      </c>
      <c r="E398" s="1" t="s">
        <v>80</v>
      </c>
      <c r="F398" s="1" t="s">
        <v>68</v>
      </c>
      <c r="G398" s="1" t="s">
        <v>142</v>
      </c>
      <c r="H398" s="1" t="s">
        <v>164</v>
      </c>
      <c r="I398" s="13" t="s">
        <v>92</v>
      </c>
      <c r="J398" s="78">
        <f>J399</f>
        <v>344000</v>
      </c>
      <c r="K398" s="78">
        <f t="shared" si="155"/>
        <v>344000</v>
      </c>
      <c r="L398" s="78">
        <f t="shared" si="155"/>
        <v>344000</v>
      </c>
    </row>
    <row r="399" spans="1:12" ht="25.5">
      <c r="A399" s="168" t="s">
        <v>96</v>
      </c>
      <c r="B399" s="1" t="s">
        <v>334</v>
      </c>
      <c r="C399" s="1" t="s">
        <v>20</v>
      </c>
      <c r="D399" s="1" t="s">
        <v>16</v>
      </c>
      <c r="E399" s="1" t="s">
        <v>80</v>
      </c>
      <c r="F399" s="1" t="s">
        <v>68</v>
      </c>
      <c r="G399" s="1" t="s">
        <v>142</v>
      </c>
      <c r="H399" s="1" t="s">
        <v>164</v>
      </c>
      <c r="I399" s="13" t="s">
        <v>93</v>
      </c>
      <c r="J399" s="78">
        <f>J696+J907+J969+J1023+J1087+J1140+J1183+J1241+J1299+J1358</f>
        <v>344000</v>
      </c>
      <c r="K399" s="78">
        <f>K696+K907+K969+K1023+K1087+K1140+K1183+K1241+K1299+K1358</f>
        <v>344000</v>
      </c>
      <c r="L399" s="78">
        <f>L696+L907+L969+L1023+L1087+L1140+L1183+L1241+L1299+L1358</f>
        <v>344000</v>
      </c>
    </row>
    <row r="400" spans="1:12" ht="51">
      <c r="A400" s="55" t="s">
        <v>407</v>
      </c>
      <c r="B400" s="1" t="s">
        <v>334</v>
      </c>
      <c r="C400" s="1" t="s">
        <v>20</v>
      </c>
      <c r="D400" s="1" t="s">
        <v>16</v>
      </c>
      <c r="E400" s="1" t="s">
        <v>80</v>
      </c>
      <c r="F400" s="1" t="s">
        <v>68</v>
      </c>
      <c r="G400" s="1" t="s">
        <v>142</v>
      </c>
      <c r="H400" s="1" t="s">
        <v>375</v>
      </c>
      <c r="I400" s="13"/>
      <c r="J400" s="78">
        <f>J401+J403</f>
        <v>2282715.94</v>
      </c>
      <c r="K400" s="78">
        <f t="shared" ref="K400:L400" si="156">K401+K403</f>
        <v>2303743.1</v>
      </c>
      <c r="L400" s="78">
        <f t="shared" si="156"/>
        <v>2388692.8199999998</v>
      </c>
    </row>
    <row r="401" spans="1:12" ht="38.25">
      <c r="A401" s="168" t="s">
        <v>94</v>
      </c>
      <c r="B401" s="1" t="s">
        <v>334</v>
      </c>
      <c r="C401" s="1" t="s">
        <v>20</v>
      </c>
      <c r="D401" s="1" t="s">
        <v>16</v>
      </c>
      <c r="E401" s="1" t="s">
        <v>80</v>
      </c>
      <c r="F401" s="1" t="s">
        <v>68</v>
      </c>
      <c r="G401" s="1" t="s">
        <v>142</v>
      </c>
      <c r="H401" s="1" t="s">
        <v>375</v>
      </c>
      <c r="I401" s="13" t="s">
        <v>90</v>
      </c>
      <c r="J401" s="78">
        <f>J402</f>
        <v>2142715.94</v>
      </c>
      <c r="K401" s="78">
        <f>K402</f>
        <v>2163743.1</v>
      </c>
      <c r="L401" s="78">
        <f>L402</f>
        <v>2248692.8199999998</v>
      </c>
    </row>
    <row r="402" spans="1:12">
      <c r="A402" s="168" t="s">
        <v>101</v>
      </c>
      <c r="B402" s="1" t="s">
        <v>334</v>
      </c>
      <c r="C402" s="1" t="s">
        <v>20</v>
      </c>
      <c r="D402" s="1" t="s">
        <v>16</v>
      </c>
      <c r="E402" s="1" t="s">
        <v>80</v>
      </c>
      <c r="F402" s="1" t="s">
        <v>68</v>
      </c>
      <c r="G402" s="1" t="s">
        <v>142</v>
      </c>
      <c r="H402" s="1" t="s">
        <v>375</v>
      </c>
      <c r="I402" s="13" t="s">
        <v>100</v>
      </c>
      <c r="J402" s="78">
        <f>J699</f>
        <v>2142715.94</v>
      </c>
      <c r="K402" s="78">
        <f t="shared" ref="K402:L402" si="157">K699</f>
        <v>2163743.1</v>
      </c>
      <c r="L402" s="78">
        <f t="shared" si="157"/>
        <v>2248692.8199999998</v>
      </c>
    </row>
    <row r="403" spans="1:12" ht="25.5">
      <c r="A403" s="169" t="s">
        <v>231</v>
      </c>
      <c r="B403" s="1" t="s">
        <v>334</v>
      </c>
      <c r="C403" s="1" t="s">
        <v>20</v>
      </c>
      <c r="D403" s="1" t="s">
        <v>16</v>
      </c>
      <c r="E403" s="1" t="s">
        <v>80</v>
      </c>
      <c r="F403" s="1" t="s">
        <v>68</v>
      </c>
      <c r="G403" s="1" t="s">
        <v>142</v>
      </c>
      <c r="H403" s="1" t="s">
        <v>375</v>
      </c>
      <c r="I403" s="13" t="s">
        <v>92</v>
      </c>
      <c r="J403" s="78">
        <f>J404</f>
        <v>140000</v>
      </c>
      <c r="K403" s="78">
        <f t="shared" ref="K403:L403" si="158">K404</f>
        <v>140000</v>
      </c>
      <c r="L403" s="78">
        <f t="shared" si="158"/>
        <v>140000</v>
      </c>
    </row>
    <row r="404" spans="1:12" ht="25.5">
      <c r="A404" s="168" t="s">
        <v>96</v>
      </c>
      <c r="B404" s="1" t="s">
        <v>334</v>
      </c>
      <c r="C404" s="1" t="s">
        <v>20</v>
      </c>
      <c r="D404" s="1" t="s">
        <v>16</v>
      </c>
      <c r="E404" s="1" t="s">
        <v>80</v>
      </c>
      <c r="F404" s="1" t="s">
        <v>68</v>
      </c>
      <c r="G404" s="1" t="s">
        <v>142</v>
      </c>
      <c r="H404" s="1" t="s">
        <v>375</v>
      </c>
      <c r="I404" s="13" t="s">
        <v>93</v>
      </c>
      <c r="J404" s="78">
        <f>J701</f>
        <v>140000</v>
      </c>
      <c r="K404" s="78">
        <f t="shared" ref="K404:L404" si="159">K701</f>
        <v>140000</v>
      </c>
      <c r="L404" s="78">
        <f t="shared" si="159"/>
        <v>140000</v>
      </c>
    </row>
    <row r="405" spans="1:12" ht="51">
      <c r="A405" s="55" t="s">
        <v>408</v>
      </c>
      <c r="B405" s="1" t="s">
        <v>334</v>
      </c>
      <c r="C405" s="1" t="s">
        <v>20</v>
      </c>
      <c r="D405" s="1" t="s">
        <v>16</v>
      </c>
      <c r="E405" s="1" t="s">
        <v>80</v>
      </c>
      <c r="F405" s="1" t="s">
        <v>68</v>
      </c>
      <c r="G405" s="1" t="s">
        <v>142</v>
      </c>
      <c r="H405" s="1" t="s">
        <v>376</v>
      </c>
      <c r="I405" s="13"/>
      <c r="J405" s="78">
        <f>J406+J408</f>
        <v>1246357.97</v>
      </c>
      <c r="K405" s="78">
        <f t="shared" ref="K405:L405" si="160">K406+K408</f>
        <v>1256871.55</v>
      </c>
      <c r="L405" s="78">
        <f t="shared" si="160"/>
        <v>1299346.4099999999</v>
      </c>
    </row>
    <row r="406" spans="1:12" ht="38.25">
      <c r="A406" s="168" t="s">
        <v>94</v>
      </c>
      <c r="B406" s="1" t="s">
        <v>334</v>
      </c>
      <c r="C406" s="1" t="s">
        <v>20</v>
      </c>
      <c r="D406" s="1" t="s">
        <v>16</v>
      </c>
      <c r="E406" s="1" t="s">
        <v>80</v>
      </c>
      <c r="F406" s="1" t="s">
        <v>68</v>
      </c>
      <c r="G406" s="1" t="s">
        <v>142</v>
      </c>
      <c r="H406" s="1" t="s">
        <v>376</v>
      </c>
      <c r="I406" s="13" t="s">
        <v>90</v>
      </c>
      <c r="J406" s="78">
        <f>J407</f>
        <v>1071357.97</v>
      </c>
      <c r="K406" s="78">
        <f t="shared" ref="K406:L406" si="161">K407</f>
        <v>1081871.55</v>
      </c>
      <c r="L406" s="78">
        <f t="shared" si="161"/>
        <v>1124346.4099999999</v>
      </c>
    </row>
    <row r="407" spans="1:12">
      <c r="A407" s="168" t="s">
        <v>101</v>
      </c>
      <c r="B407" s="1" t="s">
        <v>334</v>
      </c>
      <c r="C407" s="1" t="s">
        <v>20</v>
      </c>
      <c r="D407" s="1" t="s">
        <v>16</v>
      </c>
      <c r="E407" s="1" t="s">
        <v>80</v>
      </c>
      <c r="F407" s="1" t="s">
        <v>68</v>
      </c>
      <c r="G407" s="1" t="s">
        <v>142</v>
      </c>
      <c r="H407" s="1" t="s">
        <v>376</v>
      </c>
      <c r="I407" s="13" t="s">
        <v>100</v>
      </c>
      <c r="J407" s="78">
        <f>J704</f>
        <v>1071357.97</v>
      </c>
      <c r="K407" s="78">
        <f t="shared" ref="K407:L407" si="162">K704</f>
        <v>1081871.55</v>
      </c>
      <c r="L407" s="78">
        <f t="shared" si="162"/>
        <v>1124346.4099999999</v>
      </c>
    </row>
    <row r="408" spans="1:12" ht="25.5">
      <c r="A408" s="169" t="s">
        <v>231</v>
      </c>
      <c r="B408" s="1" t="s">
        <v>334</v>
      </c>
      <c r="C408" s="1" t="s">
        <v>20</v>
      </c>
      <c r="D408" s="1" t="s">
        <v>16</v>
      </c>
      <c r="E408" s="1" t="s">
        <v>80</v>
      </c>
      <c r="F408" s="1" t="s">
        <v>68</v>
      </c>
      <c r="G408" s="1" t="s">
        <v>142</v>
      </c>
      <c r="H408" s="1" t="s">
        <v>376</v>
      </c>
      <c r="I408" s="13" t="s">
        <v>92</v>
      </c>
      <c r="J408" s="78">
        <f>J409</f>
        <v>175000</v>
      </c>
      <c r="K408" s="78">
        <f t="shared" ref="K408:L408" si="163">K409</f>
        <v>175000</v>
      </c>
      <c r="L408" s="78">
        <f t="shared" si="163"/>
        <v>175000</v>
      </c>
    </row>
    <row r="409" spans="1:12" ht="25.5">
      <c r="A409" s="168" t="s">
        <v>96</v>
      </c>
      <c r="B409" s="1" t="s">
        <v>334</v>
      </c>
      <c r="C409" s="1" t="s">
        <v>20</v>
      </c>
      <c r="D409" s="1" t="s">
        <v>16</v>
      </c>
      <c r="E409" s="1" t="s">
        <v>80</v>
      </c>
      <c r="F409" s="1" t="s">
        <v>68</v>
      </c>
      <c r="G409" s="1" t="s">
        <v>142</v>
      </c>
      <c r="H409" s="1" t="s">
        <v>376</v>
      </c>
      <c r="I409" s="13" t="s">
        <v>93</v>
      </c>
      <c r="J409" s="78">
        <f>J706</f>
        <v>175000</v>
      </c>
      <c r="K409" s="78">
        <f t="shared" ref="K409:L409" si="164">K706</f>
        <v>175000</v>
      </c>
      <c r="L409" s="78">
        <f t="shared" si="164"/>
        <v>175000</v>
      </c>
    </row>
    <row r="410" spans="1:12">
      <c r="A410" s="168"/>
      <c r="B410" s="1"/>
      <c r="C410" s="1"/>
      <c r="D410" s="1"/>
      <c r="E410" s="1"/>
      <c r="F410" s="1"/>
      <c r="G410" s="1"/>
      <c r="H410" s="1"/>
      <c r="I410" s="13"/>
      <c r="J410" s="78"/>
      <c r="K410" s="78"/>
      <c r="L410" s="78"/>
    </row>
    <row r="411" spans="1:12">
      <c r="A411" s="22" t="s">
        <v>178</v>
      </c>
      <c r="B411" s="14" t="s">
        <v>334</v>
      </c>
      <c r="C411" s="14" t="s">
        <v>20</v>
      </c>
      <c r="D411" s="14" t="s">
        <v>18</v>
      </c>
      <c r="E411" s="14"/>
      <c r="F411" s="14"/>
      <c r="G411" s="14"/>
      <c r="H411" s="14"/>
      <c r="I411" s="27"/>
      <c r="J411" s="97">
        <f>J412</f>
        <v>759.71</v>
      </c>
      <c r="K411" s="97">
        <f t="shared" ref="K411:L412" si="165">K412</f>
        <v>677.34</v>
      </c>
      <c r="L411" s="97">
        <f t="shared" si="165"/>
        <v>677.05</v>
      </c>
    </row>
    <row r="412" spans="1:12">
      <c r="A412" s="9" t="s">
        <v>81</v>
      </c>
      <c r="B412" s="1" t="s">
        <v>334</v>
      </c>
      <c r="C412" s="1" t="s">
        <v>20</v>
      </c>
      <c r="D412" s="1" t="s">
        <v>18</v>
      </c>
      <c r="E412" s="1" t="s">
        <v>80</v>
      </c>
      <c r="F412" s="1" t="s">
        <v>68</v>
      </c>
      <c r="G412" s="1" t="s">
        <v>142</v>
      </c>
      <c r="H412" s="1" t="s">
        <v>143</v>
      </c>
      <c r="I412" s="13"/>
      <c r="J412" s="78">
        <f>J413</f>
        <v>759.71</v>
      </c>
      <c r="K412" s="78">
        <f t="shared" si="165"/>
        <v>677.34</v>
      </c>
      <c r="L412" s="78">
        <f t="shared" si="165"/>
        <v>677.05</v>
      </c>
    </row>
    <row r="413" spans="1:12" ht="38.25">
      <c r="A413" s="55" t="s">
        <v>191</v>
      </c>
      <c r="B413" s="1" t="s">
        <v>334</v>
      </c>
      <c r="C413" s="1" t="s">
        <v>20</v>
      </c>
      <c r="D413" s="1" t="s">
        <v>18</v>
      </c>
      <c r="E413" s="1" t="s">
        <v>80</v>
      </c>
      <c r="F413" s="1" t="s">
        <v>68</v>
      </c>
      <c r="G413" s="1" t="s">
        <v>142</v>
      </c>
      <c r="H413" s="1" t="s">
        <v>372</v>
      </c>
      <c r="I413" s="13"/>
      <c r="J413" s="78">
        <f>J414</f>
        <v>759.71</v>
      </c>
      <c r="K413" s="78">
        <f t="shared" ref="K413:L414" si="166">K414</f>
        <v>677.34</v>
      </c>
      <c r="L413" s="78">
        <f t="shared" si="166"/>
        <v>677.05</v>
      </c>
    </row>
    <row r="414" spans="1:12" ht="25.5">
      <c r="A414" s="169" t="s">
        <v>231</v>
      </c>
      <c r="B414" s="1" t="s">
        <v>334</v>
      </c>
      <c r="C414" s="1" t="s">
        <v>20</v>
      </c>
      <c r="D414" s="1" t="s">
        <v>18</v>
      </c>
      <c r="E414" s="1" t="s">
        <v>80</v>
      </c>
      <c r="F414" s="1" t="s">
        <v>68</v>
      </c>
      <c r="G414" s="1" t="s">
        <v>142</v>
      </c>
      <c r="H414" s="1" t="s">
        <v>372</v>
      </c>
      <c r="I414" s="13" t="s">
        <v>92</v>
      </c>
      <c r="J414" s="78">
        <f>J415</f>
        <v>759.71</v>
      </c>
      <c r="K414" s="78">
        <f t="shared" si="166"/>
        <v>677.34</v>
      </c>
      <c r="L414" s="78">
        <f t="shared" si="166"/>
        <v>677.05</v>
      </c>
    </row>
    <row r="415" spans="1:12" ht="25.5">
      <c r="A415" s="168" t="s">
        <v>96</v>
      </c>
      <c r="B415" s="1" t="s">
        <v>334</v>
      </c>
      <c r="C415" s="1" t="s">
        <v>20</v>
      </c>
      <c r="D415" s="1" t="s">
        <v>18</v>
      </c>
      <c r="E415" s="1" t="s">
        <v>80</v>
      </c>
      <c r="F415" s="1" t="s">
        <v>68</v>
      </c>
      <c r="G415" s="1" t="s">
        <v>142</v>
      </c>
      <c r="H415" s="1" t="s">
        <v>372</v>
      </c>
      <c r="I415" s="13" t="s">
        <v>93</v>
      </c>
      <c r="J415" s="78">
        <f>J711</f>
        <v>759.71</v>
      </c>
      <c r="K415" s="78">
        <f t="shared" ref="K415:L415" si="167">K711</f>
        <v>677.34</v>
      </c>
      <c r="L415" s="78">
        <f t="shared" si="167"/>
        <v>677.05</v>
      </c>
    </row>
    <row r="416" spans="1:12">
      <c r="A416" s="168"/>
      <c r="B416" s="1"/>
      <c r="C416" s="1"/>
      <c r="D416" s="1"/>
      <c r="E416" s="1"/>
      <c r="F416" s="1"/>
      <c r="G416" s="1"/>
      <c r="H416" s="1"/>
      <c r="I416" s="13"/>
      <c r="J416" s="78"/>
      <c r="K416" s="78"/>
      <c r="L416" s="78"/>
    </row>
    <row r="417" spans="1:12">
      <c r="A417" s="6" t="s">
        <v>413</v>
      </c>
      <c r="B417" s="15" t="s">
        <v>334</v>
      </c>
      <c r="C417" s="15" t="s">
        <v>20</v>
      </c>
      <c r="D417" s="15" t="s">
        <v>2</v>
      </c>
      <c r="E417" s="15"/>
      <c r="F417" s="15"/>
      <c r="G417" s="15"/>
      <c r="H417" s="15"/>
      <c r="I417" s="25"/>
      <c r="J417" s="97">
        <f t="shared" ref="J417:L420" si="168">J418</f>
        <v>600000</v>
      </c>
      <c r="K417" s="97">
        <f t="shared" si="168"/>
        <v>0</v>
      </c>
      <c r="L417" s="97">
        <f t="shared" si="168"/>
        <v>0</v>
      </c>
    </row>
    <row r="418" spans="1:12">
      <c r="A418" s="2" t="s">
        <v>81</v>
      </c>
      <c r="B418" s="1" t="s">
        <v>334</v>
      </c>
      <c r="C418" s="1" t="s">
        <v>20</v>
      </c>
      <c r="D418" s="1" t="s">
        <v>2</v>
      </c>
      <c r="E418" s="1" t="s">
        <v>80</v>
      </c>
      <c r="F418" s="1" t="s">
        <v>68</v>
      </c>
      <c r="G418" s="1" t="s">
        <v>142</v>
      </c>
      <c r="H418" s="1" t="s">
        <v>143</v>
      </c>
      <c r="I418" s="13"/>
      <c r="J418" s="78">
        <f t="shared" si="168"/>
        <v>600000</v>
      </c>
      <c r="K418" s="78">
        <f t="shared" si="168"/>
        <v>0</v>
      </c>
      <c r="L418" s="78">
        <f t="shared" si="168"/>
        <v>0</v>
      </c>
    </row>
    <row r="419" spans="1:12">
      <c r="A419" s="74" t="s">
        <v>417</v>
      </c>
      <c r="B419" s="1" t="s">
        <v>334</v>
      </c>
      <c r="C419" s="1" t="s">
        <v>20</v>
      </c>
      <c r="D419" s="1" t="s">
        <v>2</v>
      </c>
      <c r="E419" s="1" t="s">
        <v>80</v>
      </c>
      <c r="F419" s="1" t="s">
        <v>68</v>
      </c>
      <c r="G419" s="1" t="s">
        <v>142</v>
      </c>
      <c r="H419" s="1" t="s">
        <v>416</v>
      </c>
      <c r="I419" s="13"/>
      <c r="J419" s="78">
        <f t="shared" si="168"/>
        <v>600000</v>
      </c>
      <c r="K419" s="78">
        <f t="shared" si="168"/>
        <v>0</v>
      </c>
      <c r="L419" s="78">
        <f t="shared" si="168"/>
        <v>0</v>
      </c>
    </row>
    <row r="420" spans="1:12">
      <c r="A420" s="287" t="s">
        <v>78</v>
      </c>
      <c r="B420" s="1" t="s">
        <v>334</v>
      </c>
      <c r="C420" s="1" t="s">
        <v>20</v>
      </c>
      <c r="D420" s="1" t="s">
        <v>2</v>
      </c>
      <c r="E420" s="1" t="s">
        <v>80</v>
      </c>
      <c r="F420" s="1" t="s">
        <v>68</v>
      </c>
      <c r="G420" s="1" t="s">
        <v>142</v>
      </c>
      <c r="H420" s="1" t="s">
        <v>416</v>
      </c>
      <c r="I420" s="13" t="s">
        <v>75</v>
      </c>
      <c r="J420" s="78">
        <f t="shared" si="168"/>
        <v>600000</v>
      </c>
      <c r="K420" s="78">
        <f t="shared" si="168"/>
        <v>0</v>
      </c>
      <c r="L420" s="78">
        <f t="shared" si="168"/>
        <v>0</v>
      </c>
    </row>
    <row r="421" spans="1:12">
      <c r="A421" s="74" t="s">
        <v>414</v>
      </c>
      <c r="B421" s="1" t="s">
        <v>334</v>
      </c>
      <c r="C421" s="1" t="s">
        <v>20</v>
      </c>
      <c r="D421" s="1" t="s">
        <v>2</v>
      </c>
      <c r="E421" s="1" t="s">
        <v>80</v>
      </c>
      <c r="F421" s="1" t="s">
        <v>68</v>
      </c>
      <c r="G421" s="1" t="s">
        <v>142</v>
      </c>
      <c r="H421" s="1" t="s">
        <v>416</v>
      </c>
      <c r="I421" s="13" t="s">
        <v>415</v>
      </c>
      <c r="J421" s="78">
        <f>J716</f>
        <v>600000</v>
      </c>
      <c r="K421" s="78"/>
      <c r="L421" s="78"/>
    </row>
    <row r="422" spans="1:12">
      <c r="A422" s="74"/>
      <c r="B422" s="1"/>
      <c r="C422" s="1"/>
      <c r="D422" s="1"/>
      <c r="E422" s="1"/>
      <c r="F422" s="1"/>
      <c r="G422" s="1"/>
      <c r="H422" s="1"/>
      <c r="I422" s="13"/>
      <c r="J422" s="78"/>
      <c r="K422" s="78"/>
      <c r="L422" s="78"/>
    </row>
    <row r="423" spans="1:12">
      <c r="A423" s="22" t="s">
        <v>1</v>
      </c>
      <c r="B423" s="14" t="s">
        <v>334</v>
      </c>
      <c r="C423" s="14" t="s">
        <v>20</v>
      </c>
      <c r="D423" s="14" t="s">
        <v>48</v>
      </c>
      <c r="E423" s="14"/>
      <c r="F423" s="14"/>
      <c r="G423" s="14"/>
      <c r="H423" s="1"/>
      <c r="I423" s="13"/>
      <c r="J423" s="97">
        <f>J424+J428+J433</f>
        <v>73956272.209999993</v>
      </c>
      <c r="K423" s="97">
        <f>K424+K428+K433</f>
        <v>73997175.159999996</v>
      </c>
      <c r="L423" s="97">
        <f>L424+L428+L433</f>
        <v>74477905.019999996</v>
      </c>
    </row>
    <row r="424" spans="1:12" ht="38.25">
      <c r="A424" s="55" t="s">
        <v>397</v>
      </c>
      <c r="B424" s="10" t="s">
        <v>334</v>
      </c>
      <c r="C424" s="10" t="s">
        <v>20</v>
      </c>
      <c r="D424" s="1" t="s">
        <v>48</v>
      </c>
      <c r="E424" s="1" t="s">
        <v>13</v>
      </c>
      <c r="F424" s="1" t="s">
        <v>68</v>
      </c>
      <c r="G424" s="1" t="s">
        <v>142</v>
      </c>
      <c r="H424" s="1" t="s">
        <v>143</v>
      </c>
      <c r="I424" s="13"/>
      <c r="J424" s="98">
        <f>J425</f>
        <v>905128.21</v>
      </c>
      <c r="K424" s="98">
        <f t="shared" ref="K424:L424" si="169">K425</f>
        <v>830928.21</v>
      </c>
      <c r="L424" s="98">
        <f t="shared" si="169"/>
        <v>830928.21</v>
      </c>
    </row>
    <row r="425" spans="1:12" ht="25.5">
      <c r="A425" s="9" t="s">
        <v>77</v>
      </c>
      <c r="B425" s="10" t="s">
        <v>334</v>
      </c>
      <c r="C425" s="1" t="s">
        <v>20</v>
      </c>
      <c r="D425" s="1" t="s">
        <v>48</v>
      </c>
      <c r="E425" s="1" t="s">
        <v>13</v>
      </c>
      <c r="F425" s="1" t="s">
        <v>68</v>
      </c>
      <c r="G425" s="1" t="s">
        <v>142</v>
      </c>
      <c r="H425" s="1" t="s">
        <v>273</v>
      </c>
      <c r="I425" s="13"/>
      <c r="J425" s="78">
        <f>J426</f>
        <v>905128.21</v>
      </c>
      <c r="K425" s="78">
        <f t="shared" ref="K425:L426" si="170">K426</f>
        <v>830928.21</v>
      </c>
      <c r="L425" s="78">
        <f t="shared" si="170"/>
        <v>830928.21</v>
      </c>
    </row>
    <row r="426" spans="1:12">
      <c r="A426" s="171" t="s">
        <v>78</v>
      </c>
      <c r="B426" s="10" t="s">
        <v>334</v>
      </c>
      <c r="C426" s="1" t="s">
        <v>20</v>
      </c>
      <c r="D426" s="1" t="s">
        <v>48</v>
      </c>
      <c r="E426" s="1" t="s">
        <v>13</v>
      </c>
      <c r="F426" s="1" t="s">
        <v>68</v>
      </c>
      <c r="G426" s="1" t="s">
        <v>142</v>
      </c>
      <c r="H426" s="1" t="s">
        <v>273</v>
      </c>
      <c r="I426" s="13" t="s">
        <v>75</v>
      </c>
      <c r="J426" s="78">
        <f>J427</f>
        <v>905128.21</v>
      </c>
      <c r="K426" s="78">
        <f t="shared" si="170"/>
        <v>830928.21</v>
      </c>
      <c r="L426" s="78">
        <f t="shared" si="170"/>
        <v>830928.21</v>
      </c>
    </row>
    <row r="427" spans="1:12" ht="25.5">
      <c r="A427" s="172" t="s">
        <v>79</v>
      </c>
      <c r="B427" s="10" t="s">
        <v>334</v>
      </c>
      <c r="C427" s="1" t="s">
        <v>20</v>
      </c>
      <c r="D427" s="1" t="s">
        <v>48</v>
      </c>
      <c r="E427" s="1" t="s">
        <v>13</v>
      </c>
      <c r="F427" s="1" t="s">
        <v>68</v>
      </c>
      <c r="G427" s="1" t="s">
        <v>142</v>
      </c>
      <c r="H427" s="1" t="s">
        <v>273</v>
      </c>
      <c r="I427" s="13" t="s">
        <v>76</v>
      </c>
      <c r="J427" s="78">
        <f>J721</f>
        <v>905128.21</v>
      </c>
      <c r="K427" s="78">
        <f t="shared" ref="K427:L427" si="171">K721</f>
        <v>830928.21</v>
      </c>
      <c r="L427" s="78">
        <f t="shared" si="171"/>
        <v>830928.21</v>
      </c>
    </row>
    <row r="428" spans="1:12" ht="38.25">
      <c r="A428" s="55" t="s">
        <v>395</v>
      </c>
      <c r="B428" s="10" t="s">
        <v>334</v>
      </c>
      <c r="C428" s="10" t="s">
        <v>20</v>
      </c>
      <c r="D428" s="10" t="s">
        <v>48</v>
      </c>
      <c r="E428" s="10" t="s">
        <v>27</v>
      </c>
      <c r="F428" s="10" t="s">
        <v>68</v>
      </c>
      <c r="G428" s="10" t="s">
        <v>142</v>
      </c>
      <c r="H428" s="1" t="s">
        <v>143</v>
      </c>
      <c r="I428" s="13"/>
      <c r="J428" s="98">
        <f>J429</f>
        <v>780000</v>
      </c>
      <c r="K428" s="98">
        <f t="shared" ref="K428:L429" si="172">K429</f>
        <v>0</v>
      </c>
      <c r="L428" s="98">
        <f t="shared" si="172"/>
        <v>0</v>
      </c>
    </row>
    <row r="429" spans="1:12">
      <c r="A429" s="9" t="s">
        <v>196</v>
      </c>
      <c r="B429" s="10" t="s">
        <v>334</v>
      </c>
      <c r="C429" s="10" t="s">
        <v>20</v>
      </c>
      <c r="D429" s="10" t="s">
        <v>48</v>
      </c>
      <c r="E429" s="10" t="s">
        <v>27</v>
      </c>
      <c r="F429" s="10" t="s">
        <v>43</v>
      </c>
      <c r="G429" s="10" t="s">
        <v>142</v>
      </c>
      <c r="H429" s="1" t="s">
        <v>143</v>
      </c>
      <c r="I429" s="13"/>
      <c r="J429" s="98">
        <f>J430</f>
        <v>780000</v>
      </c>
      <c r="K429" s="98">
        <f t="shared" si="172"/>
        <v>0</v>
      </c>
      <c r="L429" s="98">
        <f t="shared" si="172"/>
        <v>0</v>
      </c>
    </row>
    <row r="430" spans="1:12" ht="30" customHeight="1">
      <c r="A430" s="9" t="s">
        <v>197</v>
      </c>
      <c r="B430" s="10" t="s">
        <v>334</v>
      </c>
      <c r="C430" s="10" t="s">
        <v>20</v>
      </c>
      <c r="D430" s="10" t="s">
        <v>48</v>
      </c>
      <c r="E430" s="10" t="s">
        <v>27</v>
      </c>
      <c r="F430" s="10" t="s">
        <v>43</v>
      </c>
      <c r="G430" s="10" t="s">
        <v>142</v>
      </c>
      <c r="H430" s="1" t="s">
        <v>198</v>
      </c>
      <c r="I430" s="13"/>
      <c r="J430" s="98">
        <f>J431</f>
        <v>780000</v>
      </c>
      <c r="K430" s="98">
        <f t="shared" ref="K430:L431" si="173">K431</f>
        <v>0</v>
      </c>
      <c r="L430" s="98">
        <f t="shared" si="173"/>
        <v>0</v>
      </c>
    </row>
    <row r="431" spans="1:12" ht="25.5">
      <c r="A431" s="169" t="s">
        <v>231</v>
      </c>
      <c r="B431" s="10" t="s">
        <v>334</v>
      </c>
      <c r="C431" s="10" t="s">
        <v>20</v>
      </c>
      <c r="D431" s="10" t="s">
        <v>48</v>
      </c>
      <c r="E431" s="10" t="s">
        <v>27</v>
      </c>
      <c r="F431" s="10" t="s">
        <v>43</v>
      </c>
      <c r="G431" s="10" t="s">
        <v>142</v>
      </c>
      <c r="H431" s="1" t="s">
        <v>198</v>
      </c>
      <c r="I431" s="13" t="s">
        <v>92</v>
      </c>
      <c r="J431" s="98">
        <f>J432</f>
        <v>780000</v>
      </c>
      <c r="K431" s="98">
        <f t="shared" si="173"/>
        <v>0</v>
      </c>
      <c r="L431" s="98">
        <f t="shared" si="173"/>
        <v>0</v>
      </c>
    </row>
    <row r="432" spans="1:12" ht="25.5">
      <c r="A432" s="168" t="s">
        <v>96</v>
      </c>
      <c r="B432" s="10" t="s">
        <v>334</v>
      </c>
      <c r="C432" s="10" t="s">
        <v>20</v>
      </c>
      <c r="D432" s="10" t="s">
        <v>48</v>
      </c>
      <c r="E432" s="10" t="s">
        <v>27</v>
      </c>
      <c r="F432" s="10" t="s">
        <v>43</v>
      </c>
      <c r="G432" s="10" t="s">
        <v>142</v>
      </c>
      <c r="H432" s="1" t="s">
        <v>198</v>
      </c>
      <c r="I432" s="13" t="s">
        <v>93</v>
      </c>
      <c r="J432" s="98">
        <f>J726+J1418</f>
        <v>780000</v>
      </c>
      <c r="K432" s="98">
        <f>K726+K1418</f>
        <v>0</v>
      </c>
      <c r="L432" s="98">
        <f>L726+L1418</f>
        <v>0</v>
      </c>
    </row>
    <row r="433" spans="1:12">
      <c r="A433" s="9" t="s">
        <v>81</v>
      </c>
      <c r="B433" s="1" t="s">
        <v>334</v>
      </c>
      <c r="C433" s="1" t="s">
        <v>20</v>
      </c>
      <c r="D433" s="1" t="s">
        <v>48</v>
      </c>
      <c r="E433" s="1" t="s">
        <v>80</v>
      </c>
      <c r="F433" s="1" t="s">
        <v>68</v>
      </c>
      <c r="G433" s="1" t="s">
        <v>142</v>
      </c>
      <c r="H433" s="1" t="s">
        <v>143</v>
      </c>
      <c r="I433" s="13"/>
      <c r="J433" s="78">
        <f>J434+J437</f>
        <v>72271144</v>
      </c>
      <c r="K433" s="78">
        <f t="shared" ref="K433:L433" si="174">K434+K437</f>
        <v>73166246.950000003</v>
      </c>
      <c r="L433" s="78">
        <f t="shared" si="174"/>
        <v>73646976.810000002</v>
      </c>
    </row>
    <row r="434" spans="1:12">
      <c r="A434" s="274" t="s">
        <v>419</v>
      </c>
      <c r="B434" s="10" t="s">
        <v>334</v>
      </c>
      <c r="C434" s="10" t="s">
        <v>20</v>
      </c>
      <c r="D434" s="10" t="s">
        <v>48</v>
      </c>
      <c r="E434" s="56" t="s">
        <v>80</v>
      </c>
      <c r="F434" s="56" t="s">
        <v>68</v>
      </c>
      <c r="G434" s="56" t="s">
        <v>142</v>
      </c>
      <c r="H434" s="1" t="s">
        <v>418</v>
      </c>
      <c r="I434" s="13"/>
      <c r="J434" s="98">
        <f>J435</f>
        <v>75000</v>
      </c>
      <c r="K434" s="98">
        <f t="shared" ref="K434:K435" si="175">K435</f>
        <v>75000</v>
      </c>
      <c r="L434" s="98">
        <f t="shared" ref="L434:L435" si="176">L435</f>
        <v>75000</v>
      </c>
    </row>
    <row r="435" spans="1:12">
      <c r="A435" s="168" t="s">
        <v>78</v>
      </c>
      <c r="B435" s="10" t="s">
        <v>334</v>
      </c>
      <c r="C435" s="10" t="s">
        <v>20</v>
      </c>
      <c r="D435" s="10" t="s">
        <v>48</v>
      </c>
      <c r="E435" s="56" t="s">
        <v>80</v>
      </c>
      <c r="F435" s="56" t="s">
        <v>68</v>
      </c>
      <c r="G435" s="56" t="s">
        <v>142</v>
      </c>
      <c r="H435" s="1" t="s">
        <v>418</v>
      </c>
      <c r="I435" s="13" t="s">
        <v>75</v>
      </c>
      <c r="J435" s="98">
        <f>J436</f>
        <v>75000</v>
      </c>
      <c r="K435" s="98">
        <f t="shared" si="175"/>
        <v>75000</v>
      </c>
      <c r="L435" s="98">
        <f t="shared" si="176"/>
        <v>75000</v>
      </c>
    </row>
    <row r="436" spans="1:12">
      <c r="A436" s="170" t="s">
        <v>119</v>
      </c>
      <c r="B436" s="10" t="s">
        <v>334</v>
      </c>
      <c r="C436" s="10" t="s">
        <v>20</v>
      </c>
      <c r="D436" s="10" t="s">
        <v>48</v>
      </c>
      <c r="E436" s="56" t="s">
        <v>80</v>
      </c>
      <c r="F436" s="56" t="s">
        <v>68</v>
      </c>
      <c r="G436" s="56" t="s">
        <v>142</v>
      </c>
      <c r="H436" s="1" t="s">
        <v>418</v>
      </c>
      <c r="I436" s="13" t="s">
        <v>118</v>
      </c>
      <c r="J436" s="98">
        <f>J730</f>
        <v>75000</v>
      </c>
      <c r="K436" s="98">
        <f t="shared" ref="K436:L436" si="177">K730</f>
        <v>75000</v>
      </c>
      <c r="L436" s="98">
        <f t="shared" si="177"/>
        <v>75000</v>
      </c>
    </row>
    <row r="437" spans="1:12">
      <c r="A437" s="9" t="s">
        <v>89</v>
      </c>
      <c r="B437" s="3" t="s">
        <v>334</v>
      </c>
      <c r="C437" s="3" t="s">
        <v>20</v>
      </c>
      <c r="D437" s="3" t="s">
        <v>48</v>
      </c>
      <c r="E437" s="1" t="s">
        <v>80</v>
      </c>
      <c r="F437" s="1" t="s">
        <v>68</v>
      </c>
      <c r="G437" s="1" t="s">
        <v>142</v>
      </c>
      <c r="H437" s="3" t="s">
        <v>165</v>
      </c>
      <c r="I437" s="16"/>
      <c r="J437" s="78">
        <f>J438+J440+J442</f>
        <v>72196144</v>
      </c>
      <c r="K437" s="78">
        <f t="shared" ref="K437:L437" si="178">K438+K440+K442</f>
        <v>73091246.950000003</v>
      </c>
      <c r="L437" s="78">
        <f t="shared" si="178"/>
        <v>73571976.810000002</v>
      </c>
    </row>
    <row r="438" spans="1:12" ht="38.25">
      <c r="A438" s="168" t="s">
        <v>94</v>
      </c>
      <c r="B438" s="3" t="s">
        <v>334</v>
      </c>
      <c r="C438" s="3" t="s">
        <v>20</v>
      </c>
      <c r="D438" s="3" t="s">
        <v>48</v>
      </c>
      <c r="E438" s="1" t="s">
        <v>80</v>
      </c>
      <c r="F438" s="1" t="s">
        <v>68</v>
      </c>
      <c r="G438" s="1" t="s">
        <v>142</v>
      </c>
      <c r="H438" s="3" t="s">
        <v>165</v>
      </c>
      <c r="I438" s="16" t="s">
        <v>90</v>
      </c>
      <c r="J438" s="78">
        <f>J439</f>
        <v>57790006</v>
      </c>
      <c r="K438" s="78">
        <f t="shared" ref="K438:L438" si="179">K439</f>
        <v>58224986.149999999</v>
      </c>
      <c r="L438" s="78">
        <f t="shared" si="179"/>
        <v>58751716.009999998</v>
      </c>
    </row>
    <row r="439" spans="1:12">
      <c r="A439" s="168" t="s">
        <v>95</v>
      </c>
      <c r="B439" s="3" t="s">
        <v>334</v>
      </c>
      <c r="C439" s="3" t="s">
        <v>20</v>
      </c>
      <c r="D439" s="3" t="s">
        <v>48</v>
      </c>
      <c r="E439" s="1" t="s">
        <v>80</v>
      </c>
      <c r="F439" s="1" t="s">
        <v>68</v>
      </c>
      <c r="G439" s="1" t="s">
        <v>142</v>
      </c>
      <c r="H439" s="3" t="s">
        <v>165</v>
      </c>
      <c r="I439" s="16" t="s">
        <v>91</v>
      </c>
      <c r="J439" s="78">
        <f>J1422</f>
        <v>57790006</v>
      </c>
      <c r="K439" s="78">
        <f t="shared" ref="K439:L439" si="180">K1422</f>
        <v>58224986.149999999</v>
      </c>
      <c r="L439" s="78">
        <f t="shared" si="180"/>
        <v>58751716.009999998</v>
      </c>
    </row>
    <row r="440" spans="1:12" ht="25.5">
      <c r="A440" s="169" t="s">
        <v>231</v>
      </c>
      <c r="B440" s="3" t="s">
        <v>334</v>
      </c>
      <c r="C440" s="3" t="s">
        <v>20</v>
      </c>
      <c r="D440" s="3" t="s">
        <v>48</v>
      </c>
      <c r="E440" s="1" t="s">
        <v>80</v>
      </c>
      <c r="F440" s="1" t="s">
        <v>68</v>
      </c>
      <c r="G440" s="1" t="s">
        <v>142</v>
      </c>
      <c r="H440" s="3" t="s">
        <v>165</v>
      </c>
      <c r="I440" s="16" t="s">
        <v>92</v>
      </c>
      <c r="J440" s="78">
        <f>J441</f>
        <v>14372530</v>
      </c>
      <c r="K440" s="78">
        <f t="shared" ref="K440:L440" si="181">K441</f>
        <v>14832652.800000001</v>
      </c>
      <c r="L440" s="78">
        <f t="shared" si="181"/>
        <v>14786652.800000001</v>
      </c>
    </row>
    <row r="441" spans="1:12" ht="25.5">
      <c r="A441" s="168" t="s">
        <v>96</v>
      </c>
      <c r="B441" s="3" t="s">
        <v>334</v>
      </c>
      <c r="C441" s="3" t="s">
        <v>20</v>
      </c>
      <c r="D441" s="3" t="s">
        <v>48</v>
      </c>
      <c r="E441" s="1" t="s">
        <v>80</v>
      </c>
      <c r="F441" s="1" t="s">
        <v>68</v>
      </c>
      <c r="G441" s="1" t="s">
        <v>142</v>
      </c>
      <c r="H441" s="3" t="s">
        <v>165</v>
      </c>
      <c r="I441" s="16" t="s">
        <v>93</v>
      </c>
      <c r="J441" s="78">
        <f>J1424</f>
        <v>14372530</v>
      </c>
      <c r="K441" s="78">
        <f t="shared" ref="K441:L441" si="182">K1424</f>
        <v>14832652.800000001</v>
      </c>
      <c r="L441" s="78">
        <f t="shared" si="182"/>
        <v>14786652.800000001</v>
      </c>
    </row>
    <row r="442" spans="1:12">
      <c r="A442" s="168" t="s">
        <v>78</v>
      </c>
      <c r="B442" s="3" t="s">
        <v>334</v>
      </c>
      <c r="C442" s="3" t="s">
        <v>20</v>
      </c>
      <c r="D442" s="3" t="s">
        <v>48</v>
      </c>
      <c r="E442" s="1" t="s">
        <v>80</v>
      </c>
      <c r="F442" s="1" t="s">
        <v>68</v>
      </c>
      <c r="G442" s="1" t="s">
        <v>142</v>
      </c>
      <c r="H442" s="3" t="s">
        <v>165</v>
      </c>
      <c r="I442" s="16" t="s">
        <v>75</v>
      </c>
      <c r="J442" s="78">
        <f>J443</f>
        <v>33608</v>
      </c>
      <c r="K442" s="78">
        <f t="shared" ref="K442:L442" si="183">K443</f>
        <v>33608</v>
      </c>
      <c r="L442" s="78">
        <f t="shared" si="183"/>
        <v>33608</v>
      </c>
    </row>
    <row r="443" spans="1:12">
      <c r="A443" s="170" t="s">
        <v>119</v>
      </c>
      <c r="B443" s="3" t="s">
        <v>334</v>
      </c>
      <c r="C443" s="3" t="s">
        <v>20</v>
      </c>
      <c r="D443" s="3" t="s">
        <v>48</v>
      </c>
      <c r="E443" s="1" t="s">
        <v>80</v>
      </c>
      <c r="F443" s="1" t="s">
        <v>68</v>
      </c>
      <c r="G443" s="1" t="s">
        <v>142</v>
      </c>
      <c r="H443" s="3" t="s">
        <v>165</v>
      </c>
      <c r="I443" s="16" t="s">
        <v>118</v>
      </c>
      <c r="J443" s="78">
        <f>J1426</f>
        <v>33608</v>
      </c>
      <c r="K443" s="78">
        <f t="shared" ref="K443:L443" si="184">K1426</f>
        <v>33608</v>
      </c>
      <c r="L443" s="78">
        <f t="shared" si="184"/>
        <v>33608</v>
      </c>
    </row>
    <row r="444" spans="1:12">
      <c r="A444" s="170"/>
      <c r="B444" s="3"/>
      <c r="C444" s="3"/>
      <c r="D444" s="3"/>
      <c r="E444" s="1"/>
      <c r="F444" s="1"/>
      <c r="G444" s="1"/>
      <c r="H444" s="3"/>
      <c r="I444" s="16"/>
      <c r="J444" s="78"/>
      <c r="K444" s="78"/>
      <c r="L444" s="78"/>
    </row>
    <row r="445" spans="1:12" ht="15.75">
      <c r="A445" s="173" t="s">
        <v>53</v>
      </c>
      <c r="B445" s="24" t="s">
        <v>334</v>
      </c>
      <c r="C445" s="24" t="s">
        <v>17</v>
      </c>
      <c r="D445" s="1"/>
      <c r="E445" s="1"/>
      <c r="F445" s="1"/>
      <c r="G445" s="1"/>
      <c r="H445" s="1"/>
      <c r="I445" s="13"/>
      <c r="J445" s="96">
        <f>J446</f>
        <v>705442.12</v>
      </c>
      <c r="K445" s="96">
        <f t="shared" ref="K445:L447" si="185">K446</f>
        <v>732624.31</v>
      </c>
      <c r="L445" s="96">
        <f t="shared" si="185"/>
        <v>763720.56</v>
      </c>
    </row>
    <row r="446" spans="1:12">
      <c r="A446" s="174" t="s">
        <v>54</v>
      </c>
      <c r="B446" s="15" t="s">
        <v>334</v>
      </c>
      <c r="C446" s="15" t="s">
        <v>17</v>
      </c>
      <c r="D446" s="15" t="s">
        <v>13</v>
      </c>
      <c r="E446" s="15"/>
      <c r="F446" s="15"/>
      <c r="G446" s="15"/>
      <c r="H446" s="15"/>
      <c r="I446" s="25"/>
      <c r="J446" s="97">
        <f>J447</f>
        <v>705442.12</v>
      </c>
      <c r="K446" s="97">
        <f t="shared" si="185"/>
        <v>732624.31</v>
      </c>
      <c r="L446" s="97">
        <f t="shared" si="185"/>
        <v>763720.56</v>
      </c>
    </row>
    <row r="447" spans="1:12">
      <c r="A447" s="9" t="s">
        <v>81</v>
      </c>
      <c r="B447" s="3" t="s">
        <v>334</v>
      </c>
      <c r="C447" s="1" t="s">
        <v>17</v>
      </c>
      <c r="D447" s="1" t="s">
        <v>13</v>
      </c>
      <c r="E447" s="1" t="s">
        <v>80</v>
      </c>
      <c r="F447" s="1" t="s">
        <v>68</v>
      </c>
      <c r="G447" s="1" t="s">
        <v>142</v>
      </c>
      <c r="H447" s="1" t="s">
        <v>143</v>
      </c>
      <c r="I447" s="13"/>
      <c r="J447" s="98">
        <f>J448</f>
        <v>705442.12</v>
      </c>
      <c r="K447" s="98">
        <f t="shared" si="185"/>
        <v>732624.31</v>
      </c>
      <c r="L447" s="98">
        <f t="shared" si="185"/>
        <v>763720.56</v>
      </c>
    </row>
    <row r="448" spans="1:12" ht="51">
      <c r="A448" s="55" t="s">
        <v>370</v>
      </c>
      <c r="B448" s="3" t="s">
        <v>334</v>
      </c>
      <c r="C448" s="1" t="s">
        <v>17</v>
      </c>
      <c r="D448" s="1" t="s">
        <v>13</v>
      </c>
      <c r="E448" s="1" t="s">
        <v>80</v>
      </c>
      <c r="F448" s="1" t="s">
        <v>68</v>
      </c>
      <c r="G448" s="1" t="s">
        <v>142</v>
      </c>
      <c r="H448" s="1" t="s">
        <v>371</v>
      </c>
      <c r="I448" s="13"/>
      <c r="J448" s="98">
        <f>J449+J451</f>
        <v>705442.12</v>
      </c>
      <c r="K448" s="98">
        <f t="shared" ref="K448:L448" si="186">K449+K451</f>
        <v>732624.31</v>
      </c>
      <c r="L448" s="98">
        <f t="shared" si="186"/>
        <v>763720.56</v>
      </c>
    </row>
    <row r="449" spans="1:12" ht="38.25">
      <c r="A449" s="168" t="s">
        <v>94</v>
      </c>
      <c r="B449" s="3" t="s">
        <v>334</v>
      </c>
      <c r="C449" s="1" t="s">
        <v>17</v>
      </c>
      <c r="D449" s="1" t="s">
        <v>13</v>
      </c>
      <c r="E449" s="1" t="s">
        <v>80</v>
      </c>
      <c r="F449" s="1" t="s">
        <v>68</v>
      </c>
      <c r="G449" s="1" t="s">
        <v>142</v>
      </c>
      <c r="H449" s="1" t="s">
        <v>371</v>
      </c>
      <c r="I449" s="13" t="s">
        <v>90</v>
      </c>
      <c r="J449" s="98">
        <f>J450</f>
        <v>345290.4</v>
      </c>
      <c r="K449" s="98">
        <f t="shared" ref="K449:L449" si="187">K450</f>
        <v>345290.4</v>
      </c>
      <c r="L449" s="98">
        <f t="shared" si="187"/>
        <v>345290.4</v>
      </c>
    </row>
    <row r="450" spans="1:12">
      <c r="A450" s="168" t="s">
        <v>101</v>
      </c>
      <c r="B450" s="3" t="s">
        <v>334</v>
      </c>
      <c r="C450" s="1" t="s">
        <v>17</v>
      </c>
      <c r="D450" s="1" t="s">
        <v>13</v>
      </c>
      <c r="E450" s="1" t="s">
        <v>80</v>
      </c>
      <c r="F450" s="1" t="s">
        <v>68</v>
      </c>
      <c r="G450" s="1" t="s">
        <v>142</v>
      </c>
      <c r="H450" s="1" t="s">
        <v>371</v>
      </c>
      <c r="I450" s="13" t="s">
        <v>100</v>
      </c>
      <c r="J450" s="98">
        <f>J736+J913+J975+J1029+J1093+J1146+J1189+J1247+J1305+J1364</f>
        <v>345290.4</v>
      </c>
      <c r="K450" s="98">
        <f>K736+K913+K975+K1029+K1093+K1146+K1189+K1247+K1305+K1364</f>
        <v>345290.4</v>
      </c>
      <c r="L450" s="98">
        <f>L736+L913+L975+L1029+L1093+L1146+L1189+L1247+L1305+L1364</f>
        <v>345290.4</v>
      </c>
    </row>
    <row r="451" spans="1:12" ht="25.5">
      <c r="A451" s="169" t="s">
        <v>231</v>
      </c>
      <c r="B451" s="3" t="s">
        <v>334</v>
      </c>
      <c r="C451" s="1" t="s">
        <v>17</v>
      </c>
      <c r="D451" s="1" t="s">
        <v>13</v>
      </c>
      <c r="E451" s="1" t="s">
        <v>80</v>
      </c>
      <c r="F451" s="1" t="s">
        <v>68</v>
      </c>
      <c r="G451" s="1" t="s">
        <v>142</v>
      </c>
      <c r="H451" s="1" t="s">
        <v>371</v>
      </c>
      <c r="I451" s="13" t="s">
        <v>92</v>
      </c>
      <c r="J451" s="98">
        <f>J452</f>
        <v>360151.72</v>
      </c>
      <c r="K451" s="98">
        <f t="shared" ref="K451:L451" si="188">K452</f>
        <v>387333.91</v>
      </c>
      <c r="L451" s="98">
        <f t="shared" si="188"/>
        <v>418430.16</v>
      </c>
    </row>
    <row r="452" spans="1:12" ht="25.5">
      <c r="A452" s="168" t="s">
        <v>96</v>
      </c>
      <c r="B452" s="3" t="s">
        <v>334</v>
      </c>
      <c r="C452" s="1" t="s">
        <v>17</v>
      </c>
      <c r="D452" s="1" t="s">
        <v>13</v>
      </c>
      <c r="E452" s="1" t="s">
        <v>80</v>
      </c>
      <c r="F452" s="1" t="s">
        <v>68</v>
      </c>
      <c r="G452" s="1" t="s">
        <v>142</v>
      </c>
      <c r="H452" s="1" t="s">
        <v>371</v>
      </c>
      <c r="I452" s="13" t="s">
        <v>93</v>
      </c>
      <c r="J452" s="98">
        <f>J738+J915+J977+J1031+J1095+J1148+J1191+J1249+J1307+J1366</f>
        <v>360151.72</v>
      </c>
      <c r="K452" s="98">
        <f>K738+K915+K977+K1031+K1095+K1148+K1191+K1249+K1307+K1366</f>
        <v>387333.91</v>
      </c>
      <c r="L452" s="98">
        <f>L738+L915+L977+L1031+L1095+L1148+L1191+L1249+L1307+L1366</f>
        <v>418430.16</v>
      </c>
    </row>
    <row r="453" spans="1:12">
      <c r="A453" s="168"/>
      <c r="B453" s="3"/>
      <c r="C453" s="1"/>
      <c r="D453" s="1"/>
      <c r="E453" s="1"/>
      <c r="F453" s="1"/>
      <c r="G453" s="1"/>
      <c r="H453" s="1"/>
      <c r="I453" s="13"/>
      <c r="J453" s="98"/>
      <c r="K453" s="98"/>
      <c r="L453" s="98"/>
    </row>
    <row r="454" spans="1:12" s="115" customFormat="1" ht="31.5">
      <c r="A454" s="173" t="s">
        <v>26</v>
      </c>
      <c r="B454" s="175" t="s">
        <v>334</v>
      </c>
      <c r="C454" s="175" t="s">
        <v>13</v>
      </c>
      <c r="D454" s="176"/>
      <c r="E454" s="176"/>
      <c r="F454" s="176"/>
      <c r="G454" s="176"/>
      <c r="H454" s="176"/>
      <c r="I454" s="177"/>
      <c r="J454" s="178">
        <f>J455+J476</f>
        <v>7204047</v>
      </c>
      <c r="K454" s="178">
        <f>K455+K476</f>
        <v>4439808.8800000008</v>
      </c>
      <c r="L454" s="178">
        <f>L455+L476</f>
        <v>4056201.2399999998</v>
      </c>
    </row>
    <row r="455" spans="1:12" ht="38.25">
      <c r="A455" s="179" t="s">
        <v>209</v>
      </c>
      <c r="B455" s="180" t="s">
        <v>334</v>
      </c>
      <c r="C455" s="180" t="s">
        <v>13</v>
      </c>
      <c r="D455" s="180" t="s">
        <v>30</v>
      </c>
      <c r="E455" s="180"/>
      <c r="F455" s="180"/>
      <c r="G455" s="180"/>
      <c r="H455" s="180"/>
      <c r="I455" s="181"/>
      <c r="J455" s="182">
        <f>J456</f>
        <v>7074047</v>
      </c>
      <c r="K455" s="182">
        <f t="shared" ref="K455:L455" si="189">K456</f>
        <v>4309808.8800000008</v>
      </c>
      <c r="L455" s="182">
        <f t="shared" si="189"/>
        <v>3926201.2399999998</v>
      </c>
    </row>
    <row r="456" spans="1:12" ht="51">
      <c r="A456" s="280" t="s">
        <v>399</v>
      </c>
      <c r="B456" s="184" t="s">
        <v>334</v>
      </c>
      <c r="C456" s="184" t="s">
        <v>13</v>
      </c>
      <c r="D456" s="184" t="s">
        <v>30</v>
      </c>
      <c r="E456" s="184" t="s">
        <v>199</v>
      </c>
      <c r="F456" s="184" t="s">
        <v>68</v>
      </c>
      <c r="G456" s="184" t="s">
        <v>142</v>
      </c>
      <c r="H456" s="184" t="s">
        <v>143</v>
      </c>
      <c r="I456" s="185"/>
      <c r="J456" s="186">
        <f>J457+J460+J463+J466+J469+J474</f>
        <v>7074047</v>
      </c>
      <c r="K456" s="186">
        <f>K457+K460+K463+K466+K469+K474</f>
        <v>4309808.8800000008</v>
      </c>
      <c r="L456" s="186">
        <f>L457+L460+L463+L466+L469+L474</f>
        <v>3926201.2399999998</v>
      </c>
    </row>
    <row r="457" spans="1:12" ht="25.5">
      <c r="A457" s="183" t="s">
        <v>276</v>
      </c>
      <c r="B457" s="184" t="s">
        <v>334</v>
      </c>
      <c r="C457" s="184" t="s">
        <v>13</v>
      </c>
      <c r="D457" s="184" t="s">
        <v>30</v>
      </c>
      <c r="E457" s="184" t="s">
        <v>199</v>
      </c>
      <c r="F457" s="184" t="s">
        <v>68</v>
      </c>
      <c r="G457" s="184" t="s">
        <v>142</v>
      </c>
      <c r="H457" s="184" t="s">
        <v>275</v>
      </c>
      <c r="I457" s="185"/>
      <c r="J457" s="186">
        <f>J458</f>
        <v>150000</v>
      </c>
      <c r="K457" s="186">
        <f t="shared" ref="K457:L458" si="190">K458</f>
        <v>150000</v>
      </c>
      <c r="L457" s="186">
        <f t="shared" si="190"/>
        <v>0</v>
      </c>
    </row>
    <row r="458" spans="1:12" ht="25.5">
      <c r="A458" s="169" t="s">
        <v>231</v>
      </c>
      <c r="B458" s="184" t="s">
        <v>334</v>
      </c>
      <c r="C458" s="184" t="s">
        <v>13</v>
      </c>
      <c r="D458" s="184" t="s">
        <v>30</v>
      </c>
      <c r="E458" s="184" t="s">
        <v>199</v>
      </c>
      <c r="F458" s="184" t="s">
        <v>68</v>
      </c>
      <c r="G458" s="184" t="s">
        <v>142</v>
      </c>
      <c r="H458" s="184" t="s">
        <v>275</v>
      </c>
      <c r="I458" s="185" t="s">
        <v>92</v>
      </c>
      <c r="J458" s="186">
        <f>J459</f>
        <v>150000</v>
      </c>
      <c r="K458" s="186">
        <f t="shared" si="190"/>
        <v>150000</v>
      </c>
      <c r="L458" s="186">
        <f t="shared" si="190"/>
        <v>0</v>
      </c>
    </row>
    <row r="459" spans="1:12" ht="25.5">
      <c r="A459" s="168" t="s">
        <v>96</v>
      </c>
      <c r="B459" s="184" t="s">
        <v>334</v>
      </c>
      <c r="C459" s="184" t="s">
        <v>13</v>
      </c>
      <c r="D459" s="184" t="s">
        <v>30</v>
      </c>
      <c r="E459" s="184" t="s">
        <v>199</v>
      </c>
      <c r="F459" s="184" t="s">
        <v>68</v>
      </c>
      <c r="G459" s="184" t="s">
        <v>142</v>
      </c>
      <c r="H459" s="184" t="s">
        <v>275</v>
      </c>
      <c r="I459" s="185" t="s">
        <v>93</v>
      </c>
      <c r="J459" s="186">
        <f>J744</f>
        <v>150000</v>
      </c>
      <c r="K459" s="186">
        <f t="shared" ref="K459:L459" si="191">K744</f>
        <v>150000</v>
      </c>
      <c r="L459" s="186">
        <f t="shared" si="191"/>
        <v>0</v>
      </c>
    </row>
    <row r="460" spans="1:12">
      <c r="A460" s="170" t="s">
        <v>278</v>
      </c>
      <c r="B460" s="184" t="s">
        <v>334</v>
      </c>
      <c r="C460" s="184" t="s">
        <v>13</v>
      </c>
      <c r="D460" s="184" t="s">
        <v>30</v>
      </c>
      <c r="E460" s="184" t="s">
        <v>199</v>
      </c>
      <c r="F460" s="184" t="s">
        <v>68</v>
      </c>
      <c r="G460" s="184" t="s">
        <v>142</v>
      </c>
      <c r="H460" s="184" t="s">
        <v>277</v>
      </c>
      <c r="I460" s="185"/>
      <c r="J460" s="186">
        <f>J461</f>
        <v>3694047</v>
      </c>
      <c r="K460" s="186">
        <f t="shared" ref="K460:L460" si="192">K461</f>
        <v>3709808.8800000004</v>
      </c>
      <c r="L460" s="186">
        <f t="shared" si="192"/>
        <v>3526201.2399999998</v>
      </c>
    </row>
    <row r="461" spans="1:12" ht="25.5">
      <c r="A461" s="169" t="s">
        <v>231</v>
      </c>
      <c r="B461" s="184" t="s">
        <v>334</v>
      </c>
      <c r="C461" s="184" t="s">
        <v>13</v>
      </c>
      <c r="D461" s="184" t="s">
        <v>30</v>
      </c>
      <c r="E461" s="184" t="s">
        <v>199</v>
      </c>
      <c r="F461" s="184" t="s">
        <v>68</v>
      </c>
      <c r="G461" s="184" t="s">
        <v>142</v>
      </c>
      <c r="H461" s="184" t="s">
        <v>277</v>
      </c>
      <c r="I461" s="185" t="s">
        <v>92</v>
      </c>
      <c r="J461" s="186">
        <f>J462</f>
        <v>3694047</v>
      </c>
      <c r="K461" s="186">
        <f t="shared" ref="K461:L461" si="193">K462</f>
        <v>3709808.8800000004</v>
      </c>
      <c r="L461" s="186">
        <f t="shared" si="193"/>
        <v>3526201.2399999998</v>
      </c>
    </row>
    <row r="462" spans="1:12" ht="25.5">
      <c r="A462" s="168" t="s">
        <v>96</v>
      </c>
      <c r="B462" s="184" t="s">
        <v>334</v>
      </c>
      <c r="C462" s="184" t="s">
        <v>13</v>
      </c>
      <c r="D462" s="184" t="s">
        <v>30</v>
      </c>
      <c r="E462" s="184" t="s">
        <v>199</v>
      </c>
      <c r="F462" s="184" t="s">
        <v>68</v>
      </c>
      <c r="G462" s="184" t="s">
        <v>142</v>
      </c>
      <c r="H462" s="184" t="s">
        <v>277</v>
      </c>
      <c r="I462" s="185" t="s">
        <v>93</v>
      </c>
      <c r="J462" s="186">
        <f>J747+J921+J983+J1037+J1101+J1154+J1197+J1255+J1313+J1372+J1432</f>
        <v>3694047</v>
      </c>
      <c r="K462" s="186">
        <f>K747+K921+K983+K1037+K1101+K1154+K1197+K1255+K1313+K1372+K1432</f>
        <v>3709808.8800000004</v>
      </c>
      <c r="L462" s="186">
        <f>L747+L921+L983+L1037+L1101+L1154+L1197+L1255+L1313+L1372+L1432</f>
        <v>3526201.2399999998</v>
      </c>
    </row>
    <row r="463" spans="1:12" ht="25.5">
      <c r="A463" s="183" t="s">
        <v>279</v>
      </c>
      <c r="B463" s="184" t="s">
        <v>334</v>
      </c>
      <c r="C463" s="184" t="s">
        <v>13</v>
      </c>
      <c r="D463" s="184" t="s">
        <v>30</v>
      </c>
      <c r="E463" s="184" t="s">
        <v>199</v>
      </c>
      <c r="F463" s="184" t="s">
        <v>68</v>
      </c>
      <c r="G463" s="184" t="s">
        <v>142</v>
      </c>
      <c r="H463" s="184" t="s">
        <v>235</v>
      </c>
      <c r="I463" s="185"/>
      <c r="J463" s="186">
        <f>J464</f>
        <v>95000</v>
      </c>
      <c r="K463" s="186">
        <f t="shared" ref="K463:L464" si="194">K464</f>
        <v>95000</v>
      </c>
      <c r="L463" s="186">
        <f t="shared" si="194"/>
        <v>45000</v>
      </c>
    </row>
    <row r="464" spans="1:12" ht="25.5">
      <c r="A464" s="169" t="s">
        <v>231</v>
      </c>
      <c r="B464" s="184" t="s">
        <v>334</v>
      </c>
      <c r="C464" s="184" t="s">
        <v>13</v>
      </c>
      <c r="D464" s="184" t="s">
        <v>30</v>
      </c>
      <c r="E464" s="184" t="s">
        <v>199</v>
      </c>
      <c r="F464" s="184" t="s">
        <v>68</v>
      </c>
      <c r="G464" s="184" t="s">
        <v>142</v>
      </c>
      <c r="H464" s="184" t="s">
        <v>235</v>
      </c>
      <c r="I464" s="185" t="s">
        <v>92</v>
      </c>
      <c r="J464" s="186">
        <f>J465</f>
        <v>95000</v>
      </c>
      <c r="K464" s="186">
        <f t="shared" si="194"/>
        <v>95000</v>
      </c>
      <c r="L464" s="186">
        <f t="shared" si="194"/>
        <v>45000</v>
      </c>
    </row>
    <row r="465" spans="1:12" ht="25.5">
      <c r="A465" s="168" t="s">
        <v>96</v>
      </c>
      <c r="B465" s="184" t="s">
        <v>334</v>
      </c>
      <c r="C465" s="184" t="s">
        <v>13</v>
      </c>
      <c r="D465" s="184" t="s">
        <v>30</v>
      </c>
      <c r="E465" s="184" t="s">
        <v>199</v>
      </c>
      <c r="F465" s="184" t="s">
        <v>68</v>
      </c>
      <c r="G465" s="184" t="s">
        <v>142</v>
      </c>
      <c r="H465" s="184" t="s">
        <v>235</v>
      </c>
      <c r="I465" s="185" t="s">
        <v>93</v>
      </c>
      <c r="J465" s="186">
        <f>J750</f>
        <v>95000</v>
      </c>
      <c r="K465" s="186">
        <f t="shared" ref="K465:L465" si="195">K750</f>
        <v>95000</v>
      </c>
      <c r="L465" s="186">
        <f t="shared" si="195"/>
        <v>45000</v>
      </c>
    </row>
    <row r="466" spans="1:12">
      <c r="A466" s="168" t="s">
        <v>281</v>
      </c>
      <c r="B466" s="184" t="s">
        <v>334</v>
      </c>
      <c r="C466" s="184" t="s">
        <v>13</v>
      </c>
      <c r="D466" s="184" t="s">
        <v>30</v>
      </c>
      <c r="E466" s="184" t="s">
        <v>199</v>
      </c>
      <c r="F466" s="184" t="s">
        <v>68</v>
      </c>
      <c r="G466" s="184" t="s">
        <v>142</v>
      </c>
      <c r="H466" s="184" t="s">
        <v>280</v>
      </c>
      <c r="I466" s="185"/>
      <c r="J466" s="186">
        <f>J467</f>
        <v>155000</v>
      </c>
      <c r="K466" s="186">
        <f t="shared" ref="K466:L467" si="196">K467</f>
        <v>155000</v>
      </c>
      <c r="L466" s="186">
        <f t="shared" si="196"/>
        <v>155000</v>
      </c>
    </row>
    <row r="467" spans="1:12" ht="25.5">
      <c r="A467" s="169" t="s">
        <v>231</v>
      </c>
      <c r="B467" s="184" t="s">
        <v>334</v>
      </c>
      <c r="C467" s="184" t="s">
        <v>13</v>
      </c>
      <c r="D467" s="184" t="s">
        <v>30</v>
      </c>
      <c r="E467" s="184" t="s">
        <v>199</v>
      </c>
      <c r="F467" s="184" t="s">
        <v>68</v>
      </c>
      <c r="G467" s="184" t="s">
        <v>142</v>
      </c>
      <c r="H467" s="184" t="s">
        <v>280</v>
      </c>
      <c r="I467" s="185" t="s">
        <v>92</v>
      </c>
      <c r="J467" s="186">
        <f>J468</f>
        <v>155000</v>
      </c>
      <c r="K467" s="186">
        <f t="shared" si="196"/>
        <v>155000</v>
      </c>
      <c r="L467" s="186">
        <f t="shared" si="196"/>
        <v>155000</v>
      </c>
    </row>
    <row r="468" spans="1:12" ht="25.5">
      <c r="A468" s="168" t="s">
        <v>96</v>
      </c>
      <c r="B468" s="184" t="s">
        <v>334</v>
      </c>
      <c r="C468" s="184" t="s">
        <v>13</v>
      </c>
      <c r="D468" s="184" t="s">
        <v>30</v>
      </c>
      <c r="E468" s="184" t="s">
        <v>199</v>
      </c>
      <c r="F468" s="184" t="s">
        <v>68</v>
      </c>
      <c r="G468" s="184" t="s">
        <v>142</v>
      </c>
      <c r="H468" s="184" t="s">
        <v>280</v>
      </c>
      <c r="I468" s="185" t="s">
        <v>93</v>
      </c>
      <c r="J468" s="186">
        <f>J753</f>
        <v>155000</v>
      </c>
      <c r="K468" s="186">
        <f t="shared" ref="K468:L468" si="197">K753</f>
        <v>155000</v>
      </c>
      <c r="L468" s="186">
        <f t="shared" si="197"/>
        <v>155000</v>
      </c>
    </row>
    <row r="469" spans="1:12">
      <c r="A469" s="187" t="s">
        <v>274</v>
      </c>
      <c r="B469" s="184" t="s">
        <v>334</v>
      </c>
      <c r="C469" s="184" t="s">
        <v>13</v>
      </c>
      <c r="D469" s="184" t="s">
        <v>30</v>
      </c>
      <c r="E469" s="184" t="s">
        <v>199</v>
      </c>
      <c r="F469" s="184" t="s">
        <v>68</v>
      </c>
      <c r="G469" s="184" t="s">
        <v>142</v>
      </c>
      <c r="H469" s="184" t="s">
        <v>173</v>
      </c>
      <c r="I469" s="185"/>
      <c r="J469" s="186">
        <f>J470</f>
        <v>200000</v>
      </c>
      <c r="K469" s="186">
        <f t="shared" ref="K469:L470" si="198">K470</f>
        <v>200000</v>
      </c>
      <c r="L469" s="186">
        <f t="shared" si="198"/>
        <v>200000</v>
      </c>
    </row>
    <row r="470" spans="1:12">
      <c r="A470" s="9" t="s">
        <v>78</v>
      </c>
      <c r="B470" s="184" t="s">
        <v>334</v>
      </c>
      <c r="C470" s="184" t="s">
        <v>13</v>
      </c>
      <c r="D470" s="184" t="s">
        <v>30</v>
      </c>
      <c r="E470" s="184" t="s">
        <v>199</v>
      </c>
      <c r="F470" s="184" t="s">
        <v>68</v>
      </c>
      <c r="G470" s="184" t="s">
        <v>142</v>
      </c>
      <c r="H470" s="184" t="s">
        <v>173</v>
      </c>
      <c r="I470" s="185" t="s">
        <v>75</v>
      </c>
      <c r="J470" s="186">
        <f>J471</f>
        <v>200000</v>
      </c>
      <c r="K470" s="186">
        <f t="shared" si="198"/>
        <v>200000</v>
      </c>
      <c r="L470" s="186">
        <f t="shared" si="198"/>
        <v>200000</v>
      </c>
    </row>
    <row r="471" spans="1:12">
      <c r="A471" s="9" t="s">
        <v>103</v>
      </c>
      <c r="B471" s="184" t="s">
        <v>334</v>
      </c>
      <c r="C471" s="184" t="s">
        <v>13</v>
      </c>
      <c r="D471" s="184" t="s">
        <v>30</v>
      </c>
      <c r="E471" s="184" t="s">
        <v>199</v>
      </c>
      <c r="F471" s="184" t="s">
        <v>68</v>
      </c>
      <c r="G471" s="184" t="s">
        <v>142</v>
      </c>
      <c r="H471" s="184" t="s">
        <v>173</v>
      </c>
      <c r="I471" s="185" t="s">
        <v>102</v>
      </c>
      <c r="J471" s="186">
        <f>J756</f>
        <v>200000</v>
      </c>
      <c r="K471" s="186">
        <f t="shared" ref="K471:L471" si="199">K756</f>
        <v>200000</v>
      </c>
      <c r="L471" s="186">
        <f t="shared" si="199"/>
        <v>200000</v>
      </c>
    </row>
    <row r="472" spans="1:12" ht="25.5">
      <c r="A472" s="189" t="s">
        <v>256</v>
      </c>
      <c r="B472" s="184" t="s">
        <v>334</v>
      </c>
      <c r="C472" s="184" t="s">
        <v>13</v>
      </c>
      <c r="D472" s="184" t="s">
        <v>30</v>
      </c>
      <c r="E472" s="184" t="s">
        <v>199</v>
      </c>
      <c r="F472" s="184" t="s">
        <v>68</v>
      </c>
      <c r="G472" s="184" t="s">
        <v>142</v>
      </c>
      <c r="H472" s="184" t="s">
        <v>380</v>
      </c>
      <c r="I472" s="185"/>
      <c r="J472" s="186">
        <f>J473</f>
        <v>2780000</v>
      </c>
      <c r="K472" s="186">
        <f t="shared" ref="K472:L473" si="200">K473</f>
        <v>0</v>
      </c>
      <c r="L472" s="186">
        <f t="shared" si="200"/>
        <v>0</v>
      </c>
    </row>
    <row r="473" spans="1:12" ht="25.5">
      <c r="A473" s="169" t="s">
        <v>231</v>
      </c>
      <c r="B473" s="184" t="s">
        <v>334</v>
      </c>
      <c r="C473" s="184" t="s">
        <v>13</v>
      </c>
      <c r="D473" s="184" t="s">
        <v>30</v>
      </c>
      <c r="E473" s="184" t="s">
        <v>199</v>
      </c>
      <c r="F473" s="184" t="s">
        <v>68</v>
      </c>
      <c r="G473" s="184" t="s">
        <v>142</v>
      </c>
      <c r="H473" s="184" t="s">
        <v>380</v>
      </c>
      <c r="I473" s="185" t="s">
        <v>92</v>
      </c>
      <c r="J473" s="186">
        <f>J474</f>
        <v>2780000</v>
      </c>
      <c r="K473" s="186">
        <f t="shared" si="200"/>
        <v>0</v>
      </c>
      <c r="L473" s="186">
        <f t="shared" si="200"/>
        <v>0</v>
      </c>
    </row>
    <row r="474" spans="1:12" ht="25.5">
      <c r="A474" s="168" t="s">
        <v>96</v>
      </c>
      <c r="B474" s="184" t="s">
        <v>334</v>
      </c>
      <c r="C474" s="184" t="s">
        <v>13</v>
      </c>
      <c r="D474" s="184" t="s">
        <v>30</v>
      </c>
      <c r="E474" s="184" t="s">
        <v>199</v>
      </c>
      <c r="F474" s="184" t="s">
        <v>68</v>
      </c>
      <c r="G474" s="184" t="s">
        <v>142</v>
      </c>
      <c r="H474" s="184" t="s">
        <v>380</v>
      </c>
      <c r="I474" s="185" t="s">
        <v>93</v>
      </c>
      <c r="J474" s="186">
        <f>+J1316+J1377+J1040</f>
        <v>2780000</v>
      </c>
      <c r="K474" s="186">
        <f>+K1316+K1377+K1040</f>
        <v>0</v>
      </c>
      <c r="L474" s="186">
        <f>+L1316+L1377+L1040</f>
        <v>0</v>
      </c>
    </row>
    <row r="475" spans="1:12">
      <c r="A475" s="170"/>
      <c r="B475" s="184"/>
      <c r="C475" s="184"/>
      <c r="D475" s="184"/>
      <c r="E475" s="184"/>
      <c r="F475" s="184"/>
      <c r="G475" s="184"/>
      <c r="H475" s="184"/>
      <c r="I475" s="185"/>
      <c r="J475" s="186"/>
      <c r="K475" s="186"/>
      <c r="L475" s="186"/>
    </row>
    <row r="476" spans="1:12" ht="25.5">
      <c r="A476" s="179" t="s">
        <v>179</v>
      </c>
      <c r="B476" s="180" t="s">
        <v>334</v>
      </c>
      <c r="C476" s="180" t="s">
        <v>13</v>
      </c>
      <c r="D476" s="180" t="s">
        <v>29</v>
      </c>
      <c r="E476" s="184"/>
      <c r="F476" s="184"/>
      <c r="G476" s="184"/>
      <c r="H476" s="184"/>
      <c r="I476" s="185"/>
      <c r="J476" s="182">
        <f>J477+J481</f>
        <v>130000</v>
      </c>
      <c r="K476" s="182">
        <f t="shared" ref="K476:L476" si="201">K477+K481</f>
        <v>130000</v>
      </c>
      <c r="L476" s="182">
        <f t="shared" si="201"/>
        <v>130000</v>
      </c>
    </row>
    <row r="477" spans="1:12" ht="38.25">
      <c r="A477" s="274" t="s">
        <v>400</v>
      </c>
      <c r="B477" s="3" t="s">
        <v>334</v>
      </c>
      <c r="C477" s="3" t="s">
        <v>13</v>
      </c>
      <c r="D477" s="3" t="s">
        <v>29</v>
      </c>
      <c r="E477" s="3" t="s">
        <v>29</v>
      </c>
      <c r="F477" s="3" t="s">
        <v>68</v>
      </c>
      <c r="G477" s="3" t="s">
        <v>142</v>
      </c>
      <c r="H477" s="3" t="s">
        <v>143</v>
      </c>
      <c r="I477" s="16"/>
      <c r="J477" s="139">
        <f>J478</f>
        <v>20000</v>
      </c>
      <c r="K477" s="139">
        <f t="shared" ref="K477:L477" si="202">K478</f>
        <v>20000</v>
      </c>
      <c r="L477" s="139">
        <f t="shared" si="202"/>
        <v>20000</v>
      </c>
    </row>
    <row r="478" spans="1:12" ht="25.5">
      <c r="A478" s="168" t="s">
        <v>284</v>
      </c>
      <c r="B478" s="3" t="s">
        <v>334</v>
      </c>
      <c r="C478" s="3" t="s">
        <v>13</v>
      </c>
      <c r="D478" s="3" t="s">
        <v>29</v>
      </c>
      <c r="E478" s="3" t="s">
        <v>29</v>
      </c>
      <c r="F478" s="3" t="s">
        <v>68</v>
      </c>
      <c r="G478" s="3" t="s">
        <v>142</v>
      </c>
      <c r="H478" s="3" t="s">
        <v>283</v>
      </c>
      <c r="I478" s="16"/>
      <c r="J478" s="139">
        <f>J479</f>
        <v>20000</v>
      </c>
      <c r="K478" s="139">
        <f t="shared" ref="K478:L479" si="203">K479</f>
        <v>20000</v>
      </c>
      <c r="L478" s="139">
        <f t="shared" si="203"/>
        <v>20000</v>
      </c>
    </row>
    <row r="479" spans="1:12" ht="25.5">
      <c r="A479" s="169" t="s">
        <v>231</v>
      </c>
      <c r="B479" s="3" t="s">
        <v>334</v>
      </c>
      <c r="C479" s="3" t="s">
        <v>13</v>
      </c>
      <c r="D479" s="3" t="s">
        <v>29</v>
      </c>
      <c r="E479" s="3" t="s">
        <v>29</v>
      </c>
      <c r="F479" s="3" t="s">
        <v>68</v>
      </c>
      <c r="G479" s="3" t="s">
        <v>142</v>
      </c>
      <c r="H479" s="3" t="s">
        <v>283</v>
      </c>
      <c r="I479" s="16" t="s">
        <v>92</v>
      </c>
      <c r="J479" s="139">
        <f>J480</f>
        <v>20000</v>
      </c>
      <c r="K479" s="139">
        <f t="shared" si="203"/>
        <v>20000</v>
      </c>
      <c r="L479" s="139">
        <f t="shared" si="203"/>
        <v>20000</v>
      </c>
    </row>
    <row r="480" spans="1:12" ht="25.5">
      <c r="A480" s="168" t="s">
        <v>96</v>
      </c>
      <c r="B480" s="3" t="s">
        <v>334</v>
      </c>
      <c r="C480" s="3" t="s">
        <v>13</v>
      </c>
      <c r="D480" s="3" t="s">
        <v>29</v>
      </c>
      <c r="E480" s="3" t="s">
        <v>29</v>
      </c>
      <c r="F480" s="3" t="s">
        <v>68</v>
      </c>
      <c r="G480" s="3" t="s">
        <v>142</v>
      </c>
      <c r="H480" s="3" t="s">
        <v>283</v>
      </c>
      <c r="I480" s="16" t="s">
        <v>93</v>
      </c>
      <c r="J480" s="139">
        <f>J761</f>
        <v>20000</v>
      </c>
      <c r="K480" s="139">
        <f t="shared" ref="K480:L480" si="204">K761</f>
        <v>20000</v>
      </c>
      <c r="L480" s="139">
        <f t="shared" si="204"/>
        <v>20000</v>
      </c>
    </row>
    <row r="481" spans="1:12" ht="25.5">
      <c r="A481" s="281" t="s">
        <v>401</v>
      </c>
      <c r="B481" s="3" t="s">
        <v>334</v>
      </c>
      <c r="C481" s="3" t="s">
        <v>13</v>
      </c>
      <c r="D481" s="3" t="s">
        <v>29</v>
      </c>
      <c r="E481" s="1" t="s">
        <v>181</v>
      </c>
      <c r="F481" s="1" t="s">
        <v>68</v>
      </c>
      <c r="G481" s="1" t="s">
        <v>142</v>
      </c>
      <c r="H481" s="3" t="s">
        <v>143</v>
      </c>
      <c r="I481" s="16"/>
      <c r="J481" s="78">
        <f>J482</f>
        <v>110000</v>
      </c>
      <c r="K481" s="78">
        <f t="shared" ref="K481:L481" si="205">K482</f>
        <v>110000</v>
      </c>
      <c r="L481" s="78">
        <f t="shared" si="205"/>
        <v>110000</v>
      </c>
    </row>
    <row r="482" spans="1:12">
      <c r="A482" s="170" t="s">
        <v>282</v>
      </c>
      <c r="B482" s="3" t="s">
        <v>334</v>
      </c>
      <c r="C482" s="3" t="s">
        <v>13</v>
      </c>
      <c r="D482" s="3" t="s">
        <v>29</v>
      </c>
      <c r="E482" s="1" t="s">
        <v>181</v>
      </c>
      <c r="F482" s="1" t="s">
        <v>68</v>
      </c>
      <c r="G482" s="1" t="s">
        <v>142</v>
      </c>
      <c r="H482" s="3" t="s">
        <v>182</v>
      </c>
      <c r="I482" s="16"/>
      <c r="J482" s="78">
        <f>J483+J485</f>
        <v>110000</v>
      </c>
      <c r="K482" s="78">
        <f t="shared" ref="K482:L482" si="206">K483+K485</f>
        <v>110000</v>
      </c>
      <c r="L482" s="78">
        <f t="shared" si="206"/>
        <v>110000</v>
      </c>
    </row>
    <row r="483" spans="1:12" ht="38.25">
      <c r="A483" s="168" t="s">
        <v>94</v>
      </c>
      <c r="B483" s="1" t="s">
        <v>334</v>
      </c>
      <c r="C483" s="3" t="s">
        <v>13</v>
      </c>
      <c r="D483" s="3" t="s">
        <v>29</v>
      </c>
      <c r="E483" s="1" t="s">
        <v>181</v>
      </c>
      <c r="F483" s="1" t="s">
        <v>68</v>
      </c>
      <c r="G483" s="1" t="s">
        <v>142</v>
      </c>
      <c r="H483" s="3" t="s">
        <v>182</v>
      </c>
      <c r="I483" s="13" t="s">
        <v>90</v>
      </c>
      <c r="J483" s="78">
        <f>J484</f>
        <v>80000</v>
      </c>
      <c r="K483" s="78">
        <f t="shared" ref="K483:L483" si="207">K484</f>
        <v>80000</v>
      </c>
      <c r="L483" s="78">
        <f t="shared" si="207"/>
        <v>80000</v>
      </c>
    </row>
    <row r="484" spans="1:12">
      <c r="A484" s="168" t="s">
        <v>101</v>
      </c>
      <c r="B484" s="1" t="s">
        <v>334</v>
      </c>
      <c r="C484" s="3" t="s">
        <v>13</v>
      </c>
      <c r="D484" s="3" t="s">
        <v>29</v>
      </c>
      <c r="E484" s="1" t="s">
        <v>181</v>
      </c>
      <c r="F484" s="1" t="s">
        <v>68</v>
      </c>
      <c r="G484" s="1" t="s">
        <v>142</v>
      </c>
      <c r="H484" s="3" t="s">
        <v>182</v>
      </c>
      <c r="I484" s="13" t="s">
        <v>100</v>
      </c>
      <c r="J484" s="78">
        <f>J765</f>
        <v>80000</v>
      </c>
      <c r="K484" s="78">
        <f t="shared" ref="K484:L484" si="208">K765</f>
        <v>80000</v>
      </c>
      <c r="L484" s="78">
        <f t="shared" si="208"/>
        <v>80000</v>
      </c>
    </row>
    <row r="485" spans="1:12" ht="25.5">
      <c r="A485" s="169" t="s">
        <v>231</v>
      </c>
      <c r="B485" s="3" t="s">
        <v>334</v>
      </c>
      <c r="C485" s="3" t="s">
        <v>13</v>
      </c>
      <c r="D485" s="3" t="s">
        <v>29</v>
      </c>
      <c r="E485" s="1" t="s">
        <v>181</v>
      </c>
      <c r="F485" s="1" t="s">
        <v>68</v>
      </c>
      <c r="G485" s="1" t="s">
        <v>142</v>
      </c>
      <c r="H485" s="3" t="s">
        <v>182</v>
      </c>
      <c r="I485" s="16" t="s">
        <v>92</v>
      </c>
      <c r="J485" s="78">
        <f>J486</f>
        <v>30000</v>
      </c>
      <c r="K485" s="78">
        <f t="shared" ref="K485:L485" si="209">K486</f>
        <v>30000</v>
      </c>
      <c r="L485" s="78">
        <f t="shared" si="209"/>
        <v>30000</v>
      </c>
    </row>
    <row r="486" spans="1:12" ht="25.5">
      <c r="A486" s="168" t="s">
        <v>96</v>
      </c>
      <c r="B486" s="3" t="s">
        <v>334</v>
      </c>
      <c r="C486" s="3" t="s">
        <v>13</v>
      </c>
      <c r="D486" s="3" t="s">
        <v>29</v>
      </c>
      <c r="E486" s="1" t="s">
        <v>181</v>
      </c>
      <c r="F486" s="1" t="s">
        <v>68</v>
      </c>
      <c r="G486" s="1" t="s">
        <v>142</v>
      </c>
      <c r="H486" s="3" t="s">
        <v>182</v>
      </c>
      <c r="I486" s="16" t="s">
        <v>93</v>
      </c>
      <c r="J486" s="78">
        <f>J767</f>
        <v>30000</v>
      </c>
      <c r="K486" s="78">
        <f t="shared" ref="K486:L486" si="210">K767</f>
        <v>30000</v>
      </c>
      <c r="L486" s="78">
        <f t="shared" si="210"/>
        <v>30000</v>
      </c>
    </row>
    <row r="487" spans="1:12">
      <c r="A487" s="170"/>
      <c r="B487" s="3"/>
      <c r="C487" s="3"/>
      <c r="D487" s="3"/>
      <c r="E487" s="1"/>
      <c r="F487" s="1"/>
      <c r="G487" s="1"/>
      <c r="H487" s="3"/>
      <c r="I487" s="16"/>
      <c r="J487" s="78"/>
      <c r="K487" s="78"/>
      <c r="L487" s="78"/>
    </row>
    <row r="488" spans="1:12" ht="15.75">
      <c r="A488" s="167" t="s">
        <v>15</v>
      </c>
      <c r="B488" s="26" t="s">
        <v>334</v>
      </c>
      <c r="C488" s="26" t="s">
        <v>16</v>
      </c>
      <c r="D488" s="3"/>
      <c r="E488" s="3"/>
      <c r="F488" s="3"/>
      <c r="G488" s="3"/>
      <c r="H488" s="3"/>
      <c r="I488" s="16"/>
      <c r="J488" s="96">
        <f>J489+J500+J516+J533</f>
        <v>65031933.230000004</v>
      </c>
      <c r="K488" s="96">
        <f>K489+K500+K516+K533</f>
        <v>39079365.120000005</v>
      </c>
      <c r="L488" s="96">
        <f>L489+L500+L516+L533</f>
        <v>36387570.480000004</v>
      </c>
    </row>
    <row r="489" spans="1:12">
      <c r="A489" s="22" t="s">
        <v>36</v>
      </c>
      <c r="B489" s="14" t="s">
        <v>334</v>
      </c>
      <c r="C489" s="14" t="s">
        <v>16</v>
      </c>
      <c r="D489" s="14" t="s">
        <v>18</v>
      </c>
      <c r="E489" s="14"/>
      <c r="F489" s="14"/>
      <c r="G489" s="14"/>
      <c r="H489" s="1"/>
      <c r="I489" s="13"/>
      <c r="J489" s="97">
        <f>J490</f>
        <v>500000</v>
      </c>
      <c r="K489" s="97">
        <f t="shared" ref="K489:L489" si="211">K490</f>
        <v>50000</v>
      </c>
      <c r="L489" s="97">
        <f t="shared" si="211"/>
        <v>50000</v>
      </c>
    </row>
    <row r="490" spans="1:12" ht="38.25">
      <c r="A490" s="55" t="s">
        <v>397</v>
      </c>
      <c r="B490" s="1" t="s">
        <v>334</v>
      </c>
      <c r="C490" s="1" t="s">
        <v>16</v>
      </c>
      <c r="D490" s="1" t="s">
        <v>18</v>
      </c>
      <c r="E490" s="1" t="s">
        <v>13</v>
      </c>
      <c r="F490" s="1" t="s">
        <v>68</v>
      </c>
      <c r="G490" s="1" t="s">
        <v>142</v>
      </c>
      <c r="H490" s="1" t="s">
        <v>143</v>
      </c>
      <c r="I490" s="13"/>
      <c r="J490" s="98">
        <f>J491+J494</f>
        <v>500000</v>
      </c>
      <c r="K490" s="98">
        <f t="shared" ref="K490:L490" si="212">K491+K494</f>
        <v>50000</v>
      </c>
      <c r="L490" s="98">
        <f t="shared" si="212"/>
        <v>50000</v>
      </c>
    </row>
    <row r="491" spans="1:12">
      <c r="A491" s="9" t="s">
        <v>285</v>
      </c>
      <c r="B491" s="1" t="s">
        <v>334</v>
      </c>
      <c r="C491" s="1" t="s">
        <v>16</v>
      </c>
      <c r="D491" s="1" t="s">
        <v>18</v>
      </c>
      <c r="E491" s="1" t="s">
        <v>13</v>
      </c>
      <c r="F491" s="1" t="s">
        <v>68</v>
      </c>
      <c r="G491" s="1" t="s">
        <v>142</v>
      </c>
      <c r="H491" s="188" t="s">
        <v>166</v>
      </c>
      <c r="I491" s="13"/>
      <c r="J491" s="78">
        <f>J492</f>
        <v>50000</v>
      </c>
      <c r="K491" s="78">
        <f t="shared" ref="K491:L492" si="213">K492</f>
        <v>50000</v>
      </c>
      <c r="L491" s="78">
        <f t="shared" si="213"/>
        <v>50000</v>
      </c>
    </row>
    <row r="492" spans="1:12" ht="25.5">
      <c r="A492" s="169" t="s">
        <v>231</v>
      </c>
      <c r="B492" s="1" t="s">
        <v>334</v>
      </c>
      <c r="C492" s="1" t="s">
        <v>16</v>
      </c>
      <c r="D492" s="1" t="s">
        <v>18</v>
      </c>
      <c r="E492" s="1" t="s">
        <v>13</v>
      </c>
      <c r="F492" s="1" t="s">
        <v>68</v>
      </c>
      <c r="G492" s="1" t="s">
        <v>142</v>
      </c>
      <c r="H492" s="188" t="s">
        <v>166</v>
      </c>
      <c r="I492" s="13" t="s">
        <v>92</v>
      </c>
      <c r="J492" s="78">
        <f>J493</f>
        <v>50000</v>
      </c>
      <c r="K492" s="78">
        <f t="shared" si="213"/>
        <v>50000</v>
      </c>
      <c r="L492" s="78">
        <f t="shared" si="213"/>
        <v>50000</v>
      </c>
    </row>
    <row r="493" spans="1:12" ht="25.5">
      <c r="A493" s="168" t="s">
        <v>96</v>
      </c>
      <c r="B493" s="1" t="s">
        <v>334</v>
      </c>
      <c r="C493" s="1" t="s">
        <v>16</v>
      </c>
      <c r="D493" s="1" t="s">
        <v>18</v>
      </c>
      <c r="E493" s="1" t="s">
        <v>13</v>
      </c>
      <c r="F493" s="1" t="s">
        <v>68</v>
      </c>
      <c r="G493" s="1" t="s">
        <v>142</v>
      </c>
      <c r="H493" s="188" t="s">
        <v>166</v>
      </c>
      <c r="I493" s="13" t="s">
        <v>93</v>
      </c>
      <c r="J493" s="78">
        <f>J773</f>
        <v>50000</v>
      </c>
      <c r="K493" s="78">
        <f t="shared" ref="K493:L493" si="214">K773</f>
        <v>50000</v>
      </c>
      <c r="L493" s="78">
        <f t="shared" si="214"/>
        <v>50000</v>
      </c>
    </row>
    <row r="494" spans="1:12" ht="25.5">
      <c r="A494" s="168" t="s">
        <v>323</v>
      </c>
      <c r="B494" s="1" t="s">
        <v>334</v>
      </c>
      <c r="C494" s="1" t="s">
        <v>16</v>
      </c>
      <c r="D494" s="1" t="s">
        <v>18</v>
      </c>
      <c r="E494" s="1" t="s">
        <v>13</v>
      </c>
      <c r="F494" s="1" t="s">
        <v>68</v>
      </c>
      <c r="G494" s="1" t="s">
        <v>142</v>
      </c>
      <c r="H494" s="188" t="s">
        <v>322</v>
      </c>
      <c r="I494" s="13"/>
      <c r="J494" s="78">
        <f>J495+J497</f>
        <v>450000</v>
      </c>
      <c r="K494" s="78">
        <f t="shared" ref="K494:L494" si="215">K495+K497</f>
        <v>0</v>
      </c>
      <c r="L494" s="78">
        <f t="shared" si="215"/>
        <v>0</v>
      </c>
    </row>
    <row r="495" spans="1:12" ht="25.5">
      <c r="A495" s="169" t="s">
        <v>231</v>
      </c>
      <c r="B495" s="1" t="s">
        <v>334</v>
      </c>
      <c r="C495" s="1" t="s">
        <v>16</v>
      </c>
      <c r="D495" s="1" t="s">
        <v>18</v>
      </c>
      <c r="E495" s="1" t="s">
        <v>13</v>
      </c>
      <c r="F495" s="1" t="s">
        <v>68</v>
      </c>
      <c r="G495" s="1" t="s">
        <v>142</v>
      </c>
      <c r="H495" s="188" t="s">
        <v>322</v>
      </c>
      <c r="I495" s="13" t="s">
        <v>92</v>
      </c>
      <c r="J495" s="78">
        <f>J496</f>
        <v>220000</v>
      </c>
      <c r="K495" s="78">
        <f t="shared" ref="K495:L495" si="216">K496</f>
        <v>0</v>
      </c>
      <c r="L495" s="78">
        <f t="shared" si="216"/>
        <v>0</v>
      </c>
    </row>
    <row r="496" spans="1:12" ht="25.5">
      <c r="A496" s="168" t="s">
        <v>96</v>
      </c>
      <c r="B496" s="1" t="s">
        <v>334</v>
      </c>
      <c r="C496" s="1" t="s">
        <v>16</v>
      </c>
      <c r="D496" s="1" t="s">
        <v>18</v>
      </c>
      <c r="E496" s="1" t="s">
        <v>13</v>
      </c>
      <c r="F496" s="1" t="s">
        <v>68</v>
      </c>
      <c r="G496" s="1" t="s">
        <v>142</v>
      </c>
      <c r="H496" s="188" t="s">
        <v>322</v>
      </c>
      <c r="I496" s="13" t="s">
        <v>93</v>
      </c>
      <c r="J496" s="78">
        <f>J776</f>
        <v>220000</v>
      </c>
      <c r="K496" s="78">
        <f t="shared" ref="K496:L496" si="217">K776</f>
        <v>0</v>
      </c>
      <c r="L496" s="78">
        <f t="shared" si="217"/>
        <v>0</v>
      </c>
    </row>
    <row r="497" spans="1:12">
      <c r="A497" s="9" t="s">
        <v>98</v>
      </c>
      <c r="B497" s="1" t="s">
        <v>334</v>
      </c>
      <c r="C497" s="1" t="s">
        <v>16</v>
      </c>
      <c r="D497" s="1" t="s">
        <v>18</v>
      </c>
      <c r="E497" s="1" t="s">
        <v>13</v>
      </c>
      <c r="F497" s="1" t="s">
        <v>68</v>
      </c>
      <c r="G497" s="1" t="s">
        <v>142</v>
      </c>
      <c r="H497" s="188" t="s">
        <v>322</v>
      </c>
      <c r="I497" s="13" t="s">
        <v>97</v>
      </c>
      <c r="J497" s="78">
        <f>J498</f>
        <v>230000</v>
      </c>
      <c r="K497" s="78">
        <f t="shared" ref="K497" si="218">K498</f>
        <v>0</v>
      </c>
      <c r="L497" s="78">
        <f t="shared" ref="L497" si="219">L498</f>
        <v>0</v>
      </c>
    </row>
    <row r="498" spans="1:12">
      <c r="A498" s="55" t="s">
        <v>204</v>
      </c>
      <c r="B498" s="1" t="s">
        <v>334</v>
      </c>
      <c r="C498" s="1" t="s">
        <v>16</v>
      </c>
      <c r="D498" s="1" t="s">
        <v>18</v>
      </c>
      <c r="E498" s="1" t="s">
        <v>13</v>
      </c>
      <c r="F498" s="1" t="s">
        <v>68</v>
      </c>
      <c r="G498" s="1" t="s">
        <v>142</v>
      </c>
      <c r="H498" s="188" t="s">
        <v>322</v>
      </c>
      <c r="I498" s="13" t="s">
        <v>203</v>
      </c>
      <c r="J498" s="78">
        <f>J778</f>
        <v>230000</v>
      </c>
      <c r="K498" s="78">
        <f t="shared" ref="K498:L498" si="220">K778</f>
        <v>0</v>
      </c>
      <c r="L498" s="78">
        <f t="shared" si="220"/>
        <v>0</v>
      </c>
    </row>
    <row r="499" spans="1:12">
      <c r="A499" s="9"/>
      <c r="B499" s="1"/>
      <c r="C499" s="1"/>
      <c r="D499" s="1"/>
      <c r="E499" s="1"/>
      <c r="F499" s="1"/>
      <c r="G499" s="1"/>
      <c r="H499" s="188"/>
      <c r="I499" s="13"/>
      <c r="J499" s="78"/>
      <c r="K499" s="78"/>
      <c r="L499" s="78"/>
    </row>
    <row r="500" spans="1:12">
      <c r="A500" s="22" t="s">
        <v>23</v>
      </c>
      <c r="B500" s="15" t="s">
        <v>334</v>
      </c>
      <c r="C500" s="15" t="s">
        <v>16</v>
      </c>
      <c r="D500" s="15" t="s">
        <v>27</v>
      </c>
      <c r="E500" s="15"/>
      <c r="F500" s="15"/>
      <c r="G500" s="15"/>
      <c r="H500" s="190"/>
      <c r="I500" s="25"/>
      <c r="J500" s="97">
        <f>J501</f>
        <v>29999324.23</v>
      </c>
      <c r="K500" s="97">
        <f t="shared" ref="K500:L500" si="221">K501</f>
        <v>8240292.5200000005</v>
      </c>
      <c r="L500" s="97">
        <f t="shared" si="221"/>
        <v>5047135.43</v>
      </c>
    </row>
    <row r="501" spans="1:12" ht="25.5">
      <c r="A501" s="55" t="s">
        <v>402</v>
      </c>
      <c r="B501" s="1" t="s">
        <v>334</v>
      </c>
      <c r="C501" s="1" t="s">
        <v>16</v>
      </c>
      <c r="D501" s="1" t="s">
        <v>27</v>
      </c>
      <c r="E501" s="1" t="s">
        <v>18</v>
      </c>
      <c r="F501" s="1" t="s">
        <v>68</v>
      </c>
      <c r="G501" s="1" t="s">
        <v>142</v>
      </c>
      <c r="H501" s="188" t="s">
        <v>143</v>
      </c>
      <c r="I501" s="13"/>
      <c r="J501" s="78">
        <f>J502+J505+J512</f>
        <v>29999324.23</v>
      </c>
      <c r="K501" s="78">
        <f>K502+K505+K512</f>
        <v>8240292.5200000005</v>
      </c>
      <c r="L501" s="78">
        <f>L502+L505+L512</f>
        <v>5047135.43</v>
      </c>
    </row>
    <row r="502" spans="1:12" ht="38.25">
      <c r="A502" s="191" t="s">
        <v>310</v>
      </c>
      <c r="B502" s="1" t="s">
        <v>334</v>
      </c>
      <c r="C502" s="1" t="s">
        <v>16</v>
      </c>
      <c r="D502" s="1" t="s">
        <v>27</v>
      </c>
      <c r="E502" s="1" t="s">
        <v>18</v>
      </c>
      <c r="F502" s="1" t="s">
        <v>68</v>
      </c>
      <c r="G502" s="1" t="s">
        <v>142</v>
      </c>
      <c r="H502" s="188" t="s">
        <v>236</v>
      </c>
      <c r="I502" s="13"/>
      <c r="J502" s="78">
        <f>J503</f>
        <v>50000</v>
      </c>
      <c r="K502" s="78">
        <f t="shared" ref="K502:L503" si="222">K503</f>
        <v>0</v>
      </c>
      <c r="L502" s="78">
        <f t="shared" si="222"/>
        <v>0</v>
      </c>
    </row>
    <row r="503" spans="1:12" ht="25.5">
      <c r="A503" s="172" t="s">
        <v>231</v>
      </c>
      <c r="B503" s="1" t="s">
        <v>334</v>
      </c>
      <c r="C503" s="1" t="s">
        <v>16</v>
      </c>
      <c r="D503" s="1" t="s">
        <v>27</v>
      </c>
      <c r="E503" s="1" t="s">
        <v>18</v>
      </c>
      <c r="F503" s="1" t="s">
        <v>68</v>
      </c>
      <c r="G503" s="1" t="s">
        <v>142</v>
      </c>
      <c r="H503" s="188" t="s">
        <v>236</v>
      </c>
      <c r="I503" s="13" t="s">
        <v>92</v>
      </c>
      <c r="J503" s="78">
        <f>J504</f>
        <v>50000</v>
      </c>
      <c r="K503" s="78">
        <f t="shared" si="222"/>
        <v>0</v>
      </c>
      <c r="L503" s="78">
        <f t="shared" si="222"/>
        <v>0</v>
      </c>
    </row>
    <row r="504" spans="1:12" ht="25.5">
      <c r="A504" s="168" t="s">
        <v>96</v>
      </c>
      <c r="B504" s="1" t="s">
        <v>334</v>
      </c>
      <c r="C504" s="1" t="s">
        <v>16</v>
      </c>
      <c r="D504" s="1" t="s">
        <v>27</v>
      </c>
      <c r="E504" s="1" t="s">
        <v>18</v>
      </c>
      <c r="F504" s="1" t="s">
        <v>68</v>
      </c>
      <c r="G504" s="1" t="s">
        <v>142</v>
      </c>
      <c r="H504" s="188" t="s">
        <v>236</v>
      </c>
      <c r="I504" s="13" t="s">
        <v>93</v>
      </c>
      <c r="J504" s="78">
        <f>J783</f>
        <v>50000</v>
      </c>
      <c r="K504" s="78">
        <f t="shared" ref="K504:L504" si="223">K783</f>
        <v>0</v>
      </c>
      <c r="L504" s="78">
        <f t="shared" si="223"/>
        <v>0</v>
      </c>
    </row>
    <row r="505" spans="1:12" ht="38.25">
      <c r="A505" s="192" t="s">
        <v>311</v>
      </c>
      <c r="B505" s="1" t="s">
        <v>334</v>
      </c>
      <c r="C505" s="1" t="s">
        <v>16</v>
      </c>
      <c r="D505" s="1" t="s">
        <v>27</v>
      </c>
      <c r="E505" s="1" t="s">
        <v>18</v>
      </c>
      <c r="F505" s="1" t="s">
        <v>68</v>
      </c>
      <c r="G505" s="1" t="s">
        <v>142</v>
      </c>
      <c r="H505" s="188" t="s">
        <v>288</v>
      </c>
      <c r="I505" s="13"/>
      <c r="J505" s="78">
        <f>J506+J508+J510</f>
        <v>8341524.2300000004</v>
      </c>
      <c r="K505" s="78">
        <f t="shared" ref="K505:L505" si="224">K506+K508+K510</f>
        <v>8240292.5200000005</v>
      </c>
      <c r="L505" s="78">
        <f t="shared" si="224"/>
        <v>5047135.43</v>
      </c>
    </row>
    <row r="506" spans="1:12" ht="38.25">
      <c r="A506" s="168" t="s">
        <v>94</v>
      </c>
      <c r="B506" s="1" t="s">
        <v>334</v>
      </c>
      <c r="C506" s="1" t="s">
        <v>16</v>
      </c>
      <c r="D506" s="1" t="s">
        <v>27</v>
      </c>
      <c r="E506" s="1" t="s">
        <v>18</v>
      </c>
      <c r="F506" s="1" t="s">
        <v>68</v>
      </c>
      <c r="G506" s="1" t="s">
        <v>142</v>
      </c>
      <c r="H506" s="188" t="s">
        <v>288</v>
      </c>
      <c r="I506" s="13" t="s">
        <v>90</v>
      </c>
      <c r="J506" s="78">
        <f>J507</f>
        <v>3214045</v>
      </c>
      <c r="K506" s="78">
        <f t="shared" ref="K506:L506" si="225">K507</f>
        <v>3245813.29</v>
      </c>
      <c r="L506" s="78">
        <f t="shared" si="225"/>
        <v>3247899.43</v>
      </c>
    </row>
    <row r="507" spans="1:12">
      <c r="A507" s="168" t="s">
        <v>95</v>
      </c>
      <c r="B507" s="1" t="s">
        <v>334</v>
      </c>
      <c r="C507" s="1" t="s">
        <v>16</v>
      </c>
      <c r="D507" s="1" t="s">
        <v>27</v>
      </c>
      <c r="E507" s="1" t="s">
        <v>18</v>
      </c>
      <c r="F507" s="1" t="s">
        <v>68</v>
      </c>
      <c r="G507" s="1" t="s">
        <v>142</v>
      </c>
      <c r="H507" s="188" t="s">
        <v>288</v>
      </c>
      <c r="I507" s="13" t="s">
        <v>91</v>
      </c>
      <c r="J507" s="78">
        <f>J1438</f>
        <v>3214045</v>
      </c>
      <c r="K507" s="78">
        <f t="shared" ref="K507:L507" si="226">K1438</f>
        <v>3245813.29</v>
      </c>
      <c r="L507" s="78">
        <f t="shared" si="226"/>
        <v>3247899.43</v>
      </c>
    </row>
    <row r="508" spans="1:12" ht="25.5">
      <c r="A508" s="169" t="s">
        <v>231</v>
      </c>
      <c r="B508" s="1" t="s">
        <v>334</v>
      </c>
      <c r="C508" s="1" t="s">
        <v>16</v>
      </c>
      <c r="D508" s="1" t="s">
        <v>27</v>
      </c>
      <c r="E508" s="1" t="s">
        <v>18</v>
      </c>
      <c r="F508" s="1" t="s">
        <v>68</v>
      </c>
      <c r="G508" s="1" t="s">
        <v>142</v>
      </c>
      <c r="H508" s="188" t="s">
        <v>288</v>
      </c>
      <c r="I508" s="13" t="s">
        <v>92</v>
      </c>
      <c r="J508" s="78">
        <f>J509</f>
        <v>5108243.2300000004</v>
      </c>
      <c r="K508" s="78">
        <f t="shared" ref="K508:L508" si="227">K509</f>
        <v>4975243.2300000004</v>
      </c>
      <c r="L508" s="78">
        <f t="shared" si="227"/>
        <v>1780000</v>
      </c>
    </row>
    <row r="509" spans="1:12" ht="25.5">
      <c r="A509" s="168" t="s">
        <v>96</v>
      </c>
      <c r="B509" s="1" t="s">
        <v>334</v>
      </c>
      <c r="C509" s="1" t="s">
        <v>16</v>
      </c>
      <c r="D509" s="1" t="s">
        <v>27</v>
      </c>
      <c r="E509" s="1" t="s">
        <v>18</v>
      </c>
      <c r="F509" s="1" t="s">
        <v>68</v>
      </c>
      <c r="G509" s="1" t="s">
        <v>142</v>
      </c>
      <c r="H509" s="188" t="s">
        <v>288</v>
      </c>
      <c r="I509" s="13" t="s">
        <v>93</v>
      </c>
      <c r="J509" s="78">
        <f>J786+J1440</f>
        <v>5108243.2300000004</v>
      </c>
      <c r="K509" s="78">
        <f t="shared" ref="K509:L509" si="228">K786+K1440</f>
        <v>4975243.2300000004</v>
      </c>
      <c r="L509" s="78">
        <f t="shared" si="228"/>
        <v>1780000</v>
      </c>
    </row>
    <row r="510" spans="1:12">
      <c r="A510" s="168" t="s">
        <v>78</v>
      </c>
      <c r="B510" s="1" t="s">
        <v>334</v>
      </c>
      <c r="C510" s="1" t="s">
        <v>16</v>
      </c>
      <c r="D510" s="1" t="s">
        <v>27</v>
      </c>
      <c r="E510" s="1" t="s">
        <v>18</v>
      </c>
      <c r="F510" s="1" t="s">
        <v>68</v>
      </c>
      <c r="G510" s="1" t="s">
        <v>142</v>
      </c>
      <c r="H510" s="188" t="s">
        <v>288</v>
      </c>
      <c r="I510" s="13" t="s">
        <v>75</v>
      </c>
      <c r="J510" s="78">
        <f>J511</f>
        <v>19236</v>
      </c>
      <c r="K510" s="78">
        <f t="shared" ref="K510:L510" si="229">K511</f>
        <v>19236</v>
      </c>
      <c r="L510" s="78">
        <f t="shared" si="229"/>
        <v>19236</v>
      </c>
    </row>
    <row r="511" spans="1:12">
      <c r="A511" s="170" t="s">
        <v>119</v>
      </c>
      <c r="B511" s="1" t="s">
        <v>334</v>
      </c>
      <c r="C511" s="1" t="s">
        <v>16</v>
      </c>
      <c r="D511" s="1" t="s">
        <v>27</v>
      </c>
      <c r="E511" s="1" t="s">
        <v>18</v>
      </c>
      <c r="F511" s="1" t="s">
        <v>68</v>
      </c>
      <c r="G511" s="1" t="s">
        <v>142</v>
      </c>
      <c r="H511" s="188" t="s">
        <v>288</v>
      </c>
      <c r="I511" s="13" t="s">
        <v>118</v>
      </c>
      <c r="J511" s="78">
        <f>J1442</f>
        <v>19236</v>
      </c>
      <c r="K511" s="78">
        <f t="shared" ref="K511:L511" si="230">K1442</f>
        <v>19236</v>
      </c>
      <c r="L511" s="78">
        <f t="shared" si="230"/>
        <v>19236</v>
      </c>
    </row>
    <row r="512" spans="1:12" ht="25.5">
      <c r="A512" s="189" t="s">
        <v>256</v>
      </c>
      <c r="B512" s="1" t="s">
        <v>334</v>
      </c>
      <c r="C512" s="1" t="s">
        <v>16</v>
      </c>
      <c r="D512" s="1" t="s">
        <v>27</v>
      </c>
      <c r="E512" s="1" t="s">
        <v>18</v>
      </c>
      <c r="F512" s="1" t="s">
        <v>68</v>
      </c>
      <c r="G512" s="1" t="s">
        <v>142</v>
      </c>
      <c r="H512" s="188" t="s">
        <v>380</v>
      </c>
      <c r="I512" s="193"/>
      <c r="J512" s="78">
        <f>J513</f>
        <v>21607800</v>
      </c>
      <c r="K512" s="78">
        <f t="shared" ref="K512:L513" si="231">K513</f>
        <v>0</v>
      </c>
      <c r="L512" s="78">
        <f t="shared" si="231"/>
        <v>0</v>
      </c>
    </row>
    <row r="513" spans="1:12" ht="25.5">
      <c r="A513" s="169" t="s">
        <v>231</v>
      </c>
      <c r="B513" s="1" t="s">
        <v>334</v>
      </c>
      <c r="C513" s="1" t="s">
        <v>16</v>
      </c>
      <c r="D513" s="1" t="s">
        <v>27</v>
      </c>
      <c r="E513" s="1" t="s">
        <v>18</v>
      </c>
      <c r="F513" s="1" t="s">
        <v>68</v>
      </c>
      <c r="G513" s="1" t="s">
        <v>142</v>
      </c>
      <c r="H513" s="188" t="s">
        <v>380</v>
      </c>
      <c r="I513" s="193" t="s">
        <v>92</v>
      </c>
      <c r="J513" s="78">
        <f>J514</f>
        <v>21607800</v>
      </c>
      <c r="K513" s="78">
        <f t="shared" si="231"/>
        <v>0</v>
      </c>
      <c r="L513" s="78">
        <f t="shared" si="231"/>
        <v>0</v>
      </c>
    </row>
    <row r="514" spans="1:12" ht="25.5">
      <c r="A514" s="168" t="s">
        <v>96</v>
      </c>
      <c r="B514" s="1" t="s">
        <v>334</v>
      </c>
      <c r="C514" s="1" t="s">
        <v>16</v>
      </c>
      <c r="D514" s="1" t="s">
        <v>27</v>
      </c>
      <c r="E514" s="1" t="s">
        <v>18</v>
      </c>
      <c r="F514" s="1" t="s">
        <v>68</v>
      </c>
      <c r="G514" s="1" t="s">
        <v>142</v>
      </c>
      <c r="H514" s="188" t="s">
        <v>380</v>
      </c>
      <c r="I514" s="193" t="s">
        <v>93</v>
      </c>
      <c r="J514" s="78">
        <f>J789+J1046+J1107+J1203+J927+J1261</f>
        <v>21607800</v>
      </c>
      <c r="K514" s="78">
        <f>K789+K1046+K1107+K1203+K927+K1261</f>
        <v>0</v>
      </c>
      <c r="L514" s="78">
        <f>L789+L1046+L1107+L1203+L927+L1261</f>
        <v>0</v>
      </c>
    </row>
    <row r="515" spans="1:12">
      <c r="A515" s="168"/>
      <c r="B515" s="1"/>
      <c r="C515" s="1"/>
      <c r="D515" s="1"/>
      <c r="E515" s="1"/>
      <c r="F515" s="1"/>
      <c r="G515" s="1"/>
      <c r="H515" s="188"/>
      <c r="I515" s="193"/>
      <c r="J515" s="78"/>
      <c r="K515" s="78"/>
      <c r="L515" s="78"/>
    </row>
    <row r="516" spans="1:12">
      <c r="A516" s="22" t="s">
        <v>59</v>
      </c>
      <c r="B516" s="14" t="s">
        <v>334</v>
      </c>
      <c r="C516" s="14" t="s">
        <v>16</v>
      </c>
      <c r="D516" s="14" t="s">
        <v>14</v>
      </c>
      <c r="E516" s="14"/>
      <c r="F516" s="14"/>
      <c r="G516" s="14"/>
      <c r="H516" s="1"/>
      <c r="I516" s="13"/>
      <c r="J516" s="97">
        <f>J517+J528</f>
        <v>31720109</v>
      </c>
      <c r="K516" s="97">
        <f t="shared" ref="K516:L516" si="232">K517+K528</f>
        <v>30537297.600000001</v>
      </c>
      <c r="L516" s="97">
        <f t="shared" si="232"/>
        <v>31038660.050000001</v>
      </c>
    </row>
    <row r="517" spans="1:12" ht="25.5">
      <c r="A517" s="55" t="s">
        <v>402</v>
      </c>
      <c r="B517" s="1" t="s">
        <v>334</v>
      </c>
      <c r="C517" s="1" t="s">
        <v>16</v>
      </c>
      <c r="D517" s="1" t="s">
        <v>14</v>
      </c>
      <c r="E517" s="1" t="s">
        <v>18</v>
      </c>
      <c r="F517" s="1" t="s">
        <v>68</v>
      </c>
      <c r="G517" s="1" t="s">
        <v>142</v>
      </c>
      <c r="H517" s="188" t="s">
        <v>143</v>
      </c>
      <c r="I517" s="13"/>
      <c r="J517" s="78">
        <f>J518+J525</f>
        <v>5118550</v>
      </c>
      <c r="K517" s="78">
        <f t="shared" ref="K517:L517" si="233">K518+K525</f>
        <v>3618997.6</v>
      </c>
      <c r="L517" s="78">
        <f t="shared" si="233"/>
        <v>3620660.05</v>
      </c>
    </row>
    <row r="518" spans="1:12" ht="38.25">
      <c r="A518" s="9" t="s">
        <v>290</v>
      </c>
      <c r="B518" s="1" t="s">
        <v>334</v>
      </c>
      <c r="C518" s="1" t="s">
        <v>16</v>
      </c>
      <c r="D518" s="1" t="s">
        <v>14</v>
      </c>
      <c r="E518" s="1" t="s">
        <v>18</v>
      </c>
      <c r="F518" s="1" t="s">
        <v>68</v>
      </c>
      <c r="G518" s="1" t="s">
        <v>142</v>
      </c>
      <c r="H518" s="188" t="s">
        <v>289</v>
      </c>
      <c r="I518" s="13"/>
      <c r="J518" s="78">
        <f>J519+J521+J523</f>
        <v>3597550</v>
      </c>
      <c r="K518" s="78">
        <f t="shared" ref="K518:L518" si="234">K519+K521+K523</f>
        <v>3618997.6</v>
      </c>
      <c r="L518" s="78">
        <f t="shared" si="234"/>
        <v>3620660.05</v>
      </c>
    </row>
    <row r="519" spans="1:12" ht="38.25">
      <c r="A519" s="168" t="s">
        <v>94</v>
      </c>
      <c r="B519" s="1" t="s">
        <v>334</v>
      </c>
      <c r="C519" s="1" t="s">
        <v>16</v>
      </c>
      <c r="D519" s="1" t="s">
        <v>14</v>
      </c>
      <c r="E519" s="1" t="s">
        <v>18</v>
      </c>
      <c r="F519" s="1" t="s">
        <v>68</v>
      </c>
      <c r="G519" s="1" t="s">
        <v>142</v>
      </c>
      <c r="H519" s="188" t="s">
        <v>289</v>
      </c>
      <c r="I519" s="13" t="s">
        <v>90</v>
      </c>
      <c r="J519" s="78">
        <f>J520</f>
        <v>2164798</v>
      </c>
      <c r="K519" s="78">
        <f t="shared" ref="K519:L519" si="235">K520</f>
        <v>2186245.6</v>
      </c>
      <c r="L519" s="78">
        <f t="shared" si="235"/>
        <v>2187908.0499999998</v>
      </c>
    </row>
    <row r="520" spans="1:12">
      <c r="A520" s="168" t="s">
        <v>95</v>
      </c>
      <c r="B520" s="1" t="s">
        <v>334</v>
      </c>
      <c r="C520" s="1" t="s">
        <v>16</v>
      </c>
      <c r="D520" s="1" t="s">
        <v>14</v>
      </c>
      <c r="E520" s="1" t="s">
        <v>18</v>
      </c>
      <c r="F520" s="1" t="s">
        <v>68</v>
      </c>
      <c r="G520" s="1" t="s">
        <v>142</v>
      </c>
      <c r="H520" s="188" t="s">
        <v>289</v>
      </c>
      <c r="I520" s="13" t="s">
        <v>91</v>
      </c>
      <c r="J520" s="78">
        <f>J1447</f>
        <v>2164798</v>
      </c>
      <c r="K520" s="78">
        <f t="shared" ref="K520:L520" si="236">K1447</f>
        <v>2186245.6</v>
      </c>
      <c r="L520" s="78">
        <f t="shared" si="236"/>
        <v>2187908.0499999998</v>
      </c>
    </row>
    <row r="521" spans="1:12" ht="25.5">
      <c r="A521" s="169" t="s">
        <v>231</v>
      </c>
      <c r="B521" s="1" t="s">
        <v>334</v>
      </c>
      <c r="C521" s="1" t="s">
        <v>16</v>
      </c>
      <c r="D521" s="1" t="s">
        <v>14</v>
      </c>
      <c r="E521" s="1" t="s">
        <v>18</v>
      </c>
      <c r="F521" s="1" t="s">
        <v>68</v>
      </c>
      <c r="G521" s="1" t="s">
        <v>142</v>
      </c>
      <c r="H521" s="188" t="s">
        <v>289</v>
      </c>
      <c r="I521" s="13" t="s">
        <v>92</v>
      </c>
      <c r="J521" s="78">
        <f>J522</f>
        <v>1410000</v>
      </c>
      <c r="K521" s="78">
        <f t="shared" ref="K521:L521" si="237">K522</f>
        <v>1410000</v>
      </c>
      <c r="L521" s="78">
        <f t="shared" si="237"/>
        <v>1410000</v>
      </c>
    </row>
    <row r="522" spans="1:12" ht="25.5">
      <c r="A522" s="168" t="s">
        <v>96</v>
      </c>
      <c r="B522" s="1" t="s">
        <v>334</v>
      </c>
      <c r="C522" s="1" t="s">
        <v>16</v>
      </c>
      <c r="D522" s="1" t="s">
        <v>14</v>
      </c>
      <c r="E522" s="1" t="s">
        <v>18</v>
      </c>
      <c r="F522" s="1" t="s">
        <v>68</v>
      </c>
      <c r="G522" s="1" t="s">
        <v>142</v>
      </c>
      <c r="H522" s="188" t="s">
        <v>289</v>
      </c>
      <c r="I522" s="13" t="s">
        <v>93</v>
      </c>
      <c r="J522" s="78">
        <f>J1449</f>
        <v>1410000</v>
      </c>
      <c r="K522" s="78">
        <f t="shared" ref="K522:L522" si="238">K1449</f>
        <v>1410000</v>
      </c>
      <c r="L522" s="78">
        <f t="shared" si="238"/>
        <v>1410000</v>
      </c>
    </row>
    <row r="523" spans="1:12">
      <c r="A523" s="168" t="s">
        <v>78</v>
      </c>
      <c r="B523" s="1" t="s">
        <v>334</v>
      </c>
      <c r="C523" s="1" t="s">
        <v>16</v>
      </c>
      <c r="D523" s="1" t="s">
        <v>14</v>
      </c>
      <c r="E523" s="1" t="s">
        <v>18</v>
      </c>
      <c r="F523" s="1" t="s">
        <v>68</v>
      </c>
      <c r="G523" s="1" t="s">
        <v>142</v>
      </c>
      <c r="H523" s="188" t="s">
        <v>289</v>
      </c>
      <c r="I523" s="13" t="s">
        <v>75</v>
      </c>
      <c r="J523" s="78">
        <f>J524</f>
        <v>22752</v>
      </c>
      <c r="K523" s="78">
        <f t="shared" ref="K523:L523" si="239">K524</f>
        <v>22752</v>
      </c>
      <c r="L523" s="78">
        <f t="shared" si="239"/>
        <v>22752</v>
      </c>
    </row>
    <row r="524" spans="1:12">
      <c r="A524" s="170" t="s">
        <v>119</v>
      </c>
      <c r="B524" s="1" t="s">
        <v>334</v>
      </c>
      <c r="C524" s="1" t="s">
        <v>16</v>
      </c>
      <c r="D524" s="1" t="s">
        <v>14</v>
      </c>
      <c r="E524" s="1" t="s">
        <v>18</v>
      </c>
      <c r="F524" s="1" t="s">
        <v>68</v>
      </c>
      <c r="G524" s="1" t="s">
        <v>142</v>
      </c>
      <c r="H524" s="188" t="s">
        <v>289</v>
      </c>
      <c r="I524" s="13" t="s">
        <v>118</v>
      </c>
      <c r="J524" s="78">
        <f>J1451</f>
        <v>22752</v>
      </c>
      <c r="K524" s="78">
        <f t="shared" ref="K524:L524" si="240">K1451</f>
        <v>22752</v>
      </c>
      <c r="L524" s="78">
        <f t="shared" si="240"/>
        <v>22752</v>
      </c>
    </row>
    <row r="525" spans="1:12" ht="25.5">
      <c r="A525" s="189" t="s">
        <v>256</v>
      </c>
      <c r="B525" s="1" t="s">
        <v>334</v>
      </c>
      <c r="C525" s="1" t="s">
        <v>16</v>
      </c>
      <c r="D525" s="1" t="s">
        <v>14</v>
      </c>
      <c r="E525" s="1" t="s">
        <v>18</v>
      </c>
      <c r="F525" s="1" t="s">
        <v>68</v>
      </c>
      <c r="G525" s="1" t="s">
        <v>142</v>
      </c>
      <c r="H525" s="188" t="s">
        <v>380</v>
      </c>
      <c r="I525" s="13"/>
      <c r="J525" s="78">
        <f>J526</f>
        <v>1521000</v>
      </c>
      <c r="K525" s="78">
        <f t="shared" ref="K525:L526" si="241">K526</f>
        <v>0</v>
      </c>
      <c r="L525" s="78">
        <f t="shared" si="241"/>
        <v>0</v>
      </c>
    </row>
    <row r="526" spans="1:12" ht="25.5">
      <c r="A526" s="169" t="s">
        <v>231</v>
      </c>
      <c r="B526" s="1" t="s">
        <v>334</v>
      </c>
      <c r="C526" s="1" t="s">
        <v>16</v>
      </c>
      <c r="D526" s="1" t="s">
        <v>14</v>
      </c>
      <c r="E526" s="1" t="s">
        <v>18</v>
      </c>
      <c r="F526" s="1" t="s">
        <v>68</v>
      </c>
      <c r="G526" s="1" t="s">
        <v>142</v>
      </c>
      <c r="H526" s="188" t="s">
        <v>380</v>
      </c>
      <c r="I526" s="13" t="s">
        <v>92</v>
      </c>
      <c r="J526" s="78">
        <f>J527</f>
        <v>1521000</v>
      </c>
      <c r="K526" s="78">
        <f t="shared" si="241"/>
        <v>0</v>
      </c>
      <c r="L526" s="78">
        <f t="shared" si="241"/>
        <v>0</v>
      </c>
    </row>
    <row r="527" spans="1:12" ht="25.5">
      <c r="A527" s="168" t="s">
        <v>96</v>
      </c>
      <c r="B527" s="1" t="s">
        <v>334</v>
      </c>
      <c r="C527" s="1" t="s">
        <v>16</v>
      </c>
      <c r="D527" s="1" t="s">
        <v>14</v>
      </c>
      <c r="E527" s="1" t="s">
        <v>18</v>
      </c>
      <c r="F527" s="1" t="s">
        <v>68</v>
      </c>
      <c r="G527" s="1" t="s">
        <v>142</v>
      </c>
      <c r="H527" s="188" t="s">
        <v>380</v>
      </c>
      <c r="I527" s="13" t="s">
        <v>93</v>
      </c>
      <c r="J527" s="78">
        <f>+J1051</f>
        <v>1521000</v>
      </c>
      <c r="K527" s="78">
        <f t="shared" ref="K527:L527" si="242">+K1051</f>
        <v>0</v>
      </c>
      <c r="L527" s="78">
        <f t="shared" si="242"/>
        <v>0</v>
      </c>
    </row>
    <row r="528" spans="1:12">
      <c r="A528" s="9" t="s">
        <v>82</v>
      </c>
      <c r="B528" s="1" t="s">
        <v>334</v>
      </c>
      <c r="C528" s="1" t="s">
        <v>16</v>
      </c>
      <c r="D528" s="1" t="s">
        <v>14</v>
      </c>
      <c r="E528" s="1" t="s">
        <v>80</v>
      </c>
      <c r="F528" s="1" t="s">
        <v>68</v>
      </c>
      <c r="G528" s="1" t="s">
        <v>142</v>
      </c>
      <c r="H528" s="1" t="s">
        <v>143</v>
      </c>
      <c r="I528" s="13"/>
      <c r="J528" s="78">
        <f>J529</f>
        <v>26601559</v>
      </c>
      <c r="K528" s="78">
        <f t="shared" ref="K528:L529" si="243">K529</f>
        <v>26918300</v>
      </c>
      <c r="L528" s="78">
        <f t="shared" si="243"/>
        <v>27418000</v>
      </c>
    </row>
    <row r="529" spans="1:12" ht="38.25">
      <c r="A529" s="9" t="s">
        <v>291</v>
      </c>
      <c r="B529" s="1" t="s">
        <v>334</v>
      </c>
      <c r="C529" s="1" t="s">
        <v>16</v>
      </c>
      <c r="D529" s="1" t="s">
        <v>14</v>
      </c>
      <c r="E529" s="1" t="s">
        <v>80</v>
      </c>
      <c r="F529" s="1" t="s">
        <v>68</v>
      </c>
      <c r="G529" s="1" t="s">
        <v>142</v>
      </c>
      <c r="H529" s="1" t="s">
        <v>167</v>
      </c>
      <c r="I529" s="13"/>
      <c r="J529" s="78">
        <f>J530</f>
        <v>26601559</v>
      </c>
      <c r="K529" s="78">
        <f t="shared" si="243"/>
        <v>26918300</v>
      </c>
      <c r="L529" s="78">
        <f t="shared" si="243"/>
        <v>27418000</v>
      </c>
    </row>
    <row r="530" spans="1:12" ht="25.5">
      <c r="A530" s="169" t="s">
        <v>231</v>
      </c>
      <c r="B530" s="1" t="s">
        <v>334</v>
      </c>
      <c r="C530" s="1" t="s">
        <v>16</v>
      </c>
      <c r="D530" s="1" t="s">
        <v>14</v>
      </c>
      <c r="E530" s="1" t="s">
        <v>80</v>
      </c>
      <c r="F530" s="1" t="s">
        <v>68</v>
      </c>
      <c r="G530" s="1" t="s">
        <v>142</v>
      </c>
      <c r="H530" s="1" t="s">
        <v>167</v>
      </c>
      <c r="I530" s="13" t="s">
        <v>92</v>
      </c>
      <c r="J530" s="78">
        <f>J531</f>
        <v>26601559</v>
      </c>
      <c r="K530" s="78">
        <f t="shared" ref="K530:L530" si="244">K531</f>
        <v>26918300</v>
      </c>
      <c r="L530" s="78">
        <f t="shared" si="244"/>
        <v>27418000</v>
      </c>
    </row>
    <row r="531" spans="1:12" ht="25.5">
      <c r="A531" s="168" t="s">
        <v>96</v>
      </c>
      <c r="B531" s="1" t="s">
        <v>334</v>
      </c>
      <c r="C531" s="1" t="s">
        <v>16</v>
      </c>
      <c r="D531" s="1" t="s">
        <v>14</v>
      </c>
      <c r="E531" s="1" t="s">
        <v>80</v>
      </c>
      <c r="F531" s="1" t="s">
        <v>68</v>
      </c>
      <c r="G531" s="1" t="s">
        <v>142</v>
      </c>
      <c r="H531" s="1" t="s">
        <v>167</v>
      </c>
      <c r="I531" s="13" t="s">
        <v>93</v>
      </c>
      <c r="J531" s="78">
        <f>J794+J932+J989+J1055+J1112+J1160+J1208+J1266+J1322+J1383+J1455</f>
        <v>26601559</v>
      </c>
      <c r="K531" s="78">
        <f>K794+K932+K989+K1055+K1112+K1160+K1208+K1266+K1322+K1383+K1455</f>
        <v>26918300</v>
      </c>
      <c r="L531" s="78">
        <f>L794+L932+L989+L1055+L1112+L1160+L1208+L1266+L1322+L1383+L1455</f>
        <v>27418000</v>
      </c>
    </row>
    <row r="532" spans="1:12">
      <c r="A532" s="168"/>
      <c r="B532" s="1"/>
      <c r="C532" s="1"/>
      <c r="D532" s="1"/>
      <c r="E532" s="1"/>
      <c r="F532" s="1"/>
      <c r="G532" s="1"/>
      <c r="H532" s="1"/>
      <c r="I532" s="13"/>
      <c r="J532" s="78"/>
      <c r="K532" s="78"/>
      <c r="L532" s="78"/>
    </row>
    <row r="533" spans="1:12">
      <c r="A533" s="22" t="s">
        <v>37</v>
      </c>
      <c r="B533" s="15" t="s">
        <v>334</v>
      </c>
      <c r="C533" s="15" t="s">
        <v>16</v>
      </c>
      <c r="D533" s="15" t="s">
        <v>31</v>
      </c>
      <c r="E533" s="15"/>
      <c r="F533" s="15"/>
      <c r="G533" s="15"/>
      <c r="H533" s="1"/>
      <c r="I533" s="13"/>
      <c r="J533" s="97">
        <f>J534+J544</f>
        <v>2812500</v>
      </c>
      <c r="K533" s="97">
        <f>K534+K544</f>
        <v>251775</v>
      </c>
      <c r="L533" s="97">
        <f>L534+L544</f>
        <v>251775</v>
      </c>
    </row>
    <row r="534" spans="1:12" ht="38.25">
      <c r="A534" s="55" t="s">
        <v>397</v>
      </c>
      <c r="B534" s="1" t="s">
        <v>334</v>
      </c>
      <c r="C534" s="1" t="s">
        <v>16</v>
      </c>
      <c r="D534" s="1" t="s">
        <v>31</v>
      </c>
      <c r="E534" s="1" t="s">
        <v>13</v>
      </c>
      <c r="F534" s="1" t="s">
        <v>68</v>
      </c>
      <c r="G534" s="1" t="s">
        <v>142</v>
      </c>
      <c r="H534" s="1" t="s">
        <v>143</v>
      </c>
      <c r="I534" s="13"/>
      <c r="J534" s="78">
        <f>J535+J538+J541</f>
        <v>812500</v>
      </c>
      <c r="K534" s="78">
        <f t="shared" ref="K534:L534" si="245">K535+K538+K541</f>
        <v>251775</v>
      </c>
      <c r="L534" s="78">
        <f t="shared" si="245"/>
        <v>251775</v>
      </c>
    </row>
    <row r="535" spans="1:12">
      <c r="A535" s="189" t="s">
        <v>207</v>
      </c>
      <c r="B535" s="1" t="s">
        <v>334</v>
      </c>
      <c r="C535" s="1" t="s">
        <v>16</v>
      </c>
      <c r="D535" s="1" t="s">
        <v>31</v>
      </c>
      <c r="E535" s="1" t="s">
        <v>13</v>
      </c>
      <c r="F535" s="1" t="s">
        <v>68</v>
      </c>
      <c r="G535" s="1" t="s">
        <v>142</v>
      </c>
      <c r="H535" s="1" t="s">
        <v>206</v>
      </c>
      <c r="I535" s="13"/>
      <c r="J535" s="78">
        <f>J536</f>
        <v>50000</v>
      </c>
      <c r="K535" s="78">
        <f t="shared" ref="K535:L536" si="246">K536</f>
        <v>50000</v>
      </c>
      <c r="L535" s="78">
        <f t="shared" si="246"/>
        <v>50000</v>
      </c>
    </row>
    <row r="536" spans="1:12">
      <c r="A536" s="9" t="s">
        <v>78</v>
      </c>
      <c r="B536" s="1" t="s">
        <v>334</v>
      </c>
      <c r="C536" s="1" t="s">
        <v>16</v>
      </c>
      <c r="D536" s="1" t="s">
        <v>31</v>
      </c>
      <c r="E536" s="1" t="s">
        <v>13</v>
      </c>
      <c r="F536" s="1" t="s">
        <v>68</v>
      </c>
      <c r="G536" s="1" t="s">
        <v>142</v>
      </c>
      <c r="H536" s="1" t="s">
        <v>206</v>
      </c>
      <c r="I536" s="13" t="s">
        <v>75</v>
      </c>
      <c r="J536" s="78">
        <f>J537</f>
        <v>50000</v>
      </c>
      <c r="K536" s="78">
        <f t="shared" si="246"/>
        <v>50000</v>
      </c>
      <c r="L536" s="78">
        <f t="shared" si="246"/>
        <v>50000</v>
      </c>
    </row>
    <row r="537" spans="1:12" ht="25.5">
      <c r="A537" s="189" t="s">
        <v>79</v>
      </c>
      <c r="B537" s="1" t="s">
        <v>334</v>
      </c>
      <c r="C537" s="1" t="s">
        <v>16</v>
      </c>
      <c r="D537" s="1" t="s">
        <v>31</v>
      </c>
      <c r="E537" s="1" t="s">
        <v>13</v>
      </c>
      <c r="F537" s="1" t="s">
        <v>68</v>
      </c>
      <c r="G537" s="1" t="s">
        <v>142</v>
      </c>
      <c r="H537" s="1" t="s">
        <v>206</v>
      </c>
      <c r="I537" s="13" t="s">
        <v>76</v>
      </c>
      <c r="J537" s="78">
        <f>J799</f>
        <v>50000</v>
      </c>
      <c r="K537" s="78">
        <f t="shared" ref="K537:L537" si="247">K799</f>
        <v>50000</v>
      </c>
      <c r="L537" s="78">
        <f t="shared" si="247"/>
        <v>50000</v>
      </c>
    </row>
    <row r="538" spans="1:12" ht="56.25" customHeight="1">
      <c r="A538" s="189" t="s">
        <v>383</v>
      </c>
      <c r="B538" s="1" t="s">
        <v>334</v>
      </c>
      <c r="C538" s="1" t="s">
        <v>16</v>
      </c>
      <c r="D538" s="1" t="s">
        <v>31</v>
      </c>
      <c r="E538" s="1" t="s">
        <v>13</v>
      </c>
      <c r="F538" s="1" t="s">
        <v>68</v>
      </c>
      <c r="G538" s="1" t="s">
        <v>142</v>
      </c>
      <c r="H538" s="1" t="s">
        <v>360</v>
      </c>
      <c r="I538" s="13"/>
      <c r="J538" s="98">
        <f>J539</f>
        <v>212500</v>
      </c>
      <c r="K538" s="98">
        <f t="shared" ref="K538:L539" si="248">K539</f>
        <v>201775</v>
      </c>
      <c r="L538" s="98">
        <f t="shared" si="248"/>
        <v>201775</v>
      </c>
    </row>
    <row r="539" spans="1:12">
      <c r="A539" s="9" t="s">
        <v>78</v>
      </c>
      <c r="B539" s="1" t="s">
        <v>334</v>
      </c>
      <c r="C539" s="1" t="s">
        <v>16</v>
      </c>
      <c r="D539" s="1" t="s">
        <v>31</v>
      </c>
      <c r="E539" s="1" t="s">
        <v>13</v>
      </c>
      <c r="F539" s="1" t="s">
        <v>68</v>
      </c>
      <c r="G539" s="1" t="s">
        <v>142</v>
      </c>
      <c r="H539" s="1" t="s">
        <v>360</v>
      </c>
      <c r="I539" s="13" t="s">
        <v>75</v>
      </c>
      <c r="J539" s="98">
        <f>J540</f>
        <v>212500</v>
      </c>
      <c r="K539" s="98">
        <f t="shared" si="248"/>
        <v>201775</v>
      </c>
      <c r="L539" s="98">
        <f t="shared" si="248"/>
        <v>201775</v>
      </c>
    </row>
    <row r="540" spans="1:12" ht="25.5">
      <c r="A540" s="189" t="s">
        <v>79</v>
      </c>
      <c r="B540" s="1" t="s">
        <v>334</v>
      </c>
      <c r="C540" s="1" t="s">
        <v>16</v>
      </c>
      <c r="D540" s="1" t="s">
        <v>31</v>
      </c>
      <c r="E540" s="1" t="s">
        <v>13</v>
      </c>
      <c r="F540" s="1" t="s">
        <v>68</v>
      </c>
      <c r="G540" s="1" t="s">
        <v>142</v>
      </c>
      <c r="H540" s="1" t="s">
        <v>360</v>
      </c>
      <c r="I540" s="13" t="s">
        <v>76</v>
      </c>
      <c r="J540" s="98">
        <f>J802</f>
        <v>212500</v>
      </c>
      <c r="K540" s="98">
        <f t="shared" ref="K540:L540" si="249">K802</f>
        <v>201775</v>
      </c>
      <c r="L540" s="98">
        <f t="shared" si="249"/>
        <v>201775</v>
      </c>
    </row>
    <row r="541" spans="1:12" ht="25.5">
      <c r="A541" s="189" t="s">
        <v>256</v>
      </c>
      <c r="B541" s="1" t="s">
        <v>334</v>
      </c>
      <c r="C541" s="1" t="s">
        <v>16</v>
      </c>
      <c r="D541" s="1" t="s">
        <v>31</v>
      </c>
      <c r="E541" s="1" t="s">
        <v>13</v>
      </c>
      <c r="F541" s="1" t="s">
        <v>68</v>
      </c>
      <c r="G541" s="1" t="s">
        <v>142</v>
      </c>
      <c r="H541" s="184" t="s">
        <v>380</v>
      </c>
      <c r="I541" s="13"/>
      <c r="J541" s="98">
        <f>J542</f>
        <v>550000</v>
      </c>
      <c r="K541" s="98">
        <f t="shared" ref="K541:L542" si="250">K542</f>
        <v>0</v>
      </c>
      <c r="L541" s="98">
        <f t="shared" si="250"/>
        <v>0</v>
      </c>
    </row>
    <row r="542" spans="1:12" ht="25.5">
      <c r="A542" s="169" t="s">
        <v>231</v>
      </c>
      <c r="B542" s="1" t="s">
        <v>334</v>
      </c>
      <c r="C542" s="1" t="s">
        <v>16</v>
      </c>
      <c r="D542" s="1" t="s">
        <v>31</v>
      </c>
      <c r="E542" s="1" t="s">
        <v>13</v>
      </c>
      <c r="F542" s="1" t="s">
        <v>68</v>
      </c>
      <c r="G542" s="1" t="s">
        <v>142</v>
      </c>
      <c r="H542" s="184" t="s">
        <v>380</v>
      </c>
      <c r="I542" s="13" t="s">
        <v>92</v>
      </c>
      <c r="J542" s="98">
        <f>J543</f>
        <v>550000</v>
      </c>
      <c r="K542" s="98">
        <f t="shared" si="250"/>
        <v>0</v>
      </c>
      <c r="L542" s="98">
        <f t="shared" si="250"/>
        <v>0</v>
      </c>
    </row>
    <row r="543" spans="1:12" ht="25.5">
      <c r="A543" s="168" t="s">
        <v>96</v>
      </c>
      <c r="B543" s="1" t="s">
        <v>334</v>
      </c>
      <c r="C543" s="1" t="s">
        <v>16</v>
      </c>
      <c r="D543" s="1" t="s">
        <v>31</v>
      </c>
      <c r="E543" s="1" t="s">
        <v>13</v>
      </c>
      <c r="F543" s="1" t="s">
        <v>68</v>
      </c>
      <c r="G543" s="1" t="s">
        <v>142</v>
      </c>
      <c r="H543" s="184" t="s">
        <v>380</v>
      </c>
      <c r="I543" s="13" t="s">
        <v>93</v>
      </c>
      <c r="J543" s="98">
        <f>J1388</f>
        <v>550000</v>
      </c>
      <c r="K543" s="98">
        <f t="shared" ref="K543:L543" si="251">K1388</f>
        <v>0</v>
      </c>
      <c r="L543" s="98">
        <f t="shared" si="251"/>
        <v>0</v>
      </c>
    </row>
    <row r="544" spans="1:12" ht="25.5">
      <c r="A544" s="55" t="s">
        <v>404</v>
      </c>
      <c r="B544" s="1" t="s">
        <v>334</v>
      </c>
      <c r="C544" s="1" t="s">
        <v>16</v>
      </c>
      <c r="D544" s="1" t="s">
        <v>31</v>
      </c>
      <c r="E544" s="1" t="s">
        <v>296</v>
      </c>
      <c r="F544" s="1" t="s">
        <v>68</v>
      </c>
      <c r="G544" s="1" t="s">
        <v>142</v>
      </c>
      <c r="H544" s="1" t="s">
        <v>143</v>
      </c>
      <c r="I544" s="13"/>
      <c r="J544" s="98">
        <f>J545</f>
        <v>2000000</v>
      </c>
      <c r="K544" s="98">
        <f t="shared" ref="K544:L544" si="252">K545</f>
        <v>0</v>
      </c>
      <c r="L544" s="98">
        <f t="shared" si="252"/>
        <v>0</v>
      </c>
    </row>
    <row r="545" spans="1:12" ht="25.5">
      <c r="A545" s="189" t="s">
        <v>431</v>
      </c>
      <c r="B545" s="1" t="s">
        <v>334</v>
      </c>
      <c r="C545" s="1" t="s">
        <v>16</v>
      </c>
      <c r="D545" s="1" t="s">
        <v>31</v>
      </c>
      <c r="E545" s="1" t="s">
        <v>296</v>
      </c>
      <c r="F545" s="1" t="s">
        <v>68</v>
      </c>
      <c r="G545" s="1" t="s">
        <v>142</v>
      </c>
      <c r="H545" s="1" t="s">
        <v>292</v>
      </c>
      <c r="I545" s="13"/>
      <c r="J545" s="98">
        <f>J546</f>
        <v>2000000</v>
      </c>
      <c r="K545" s="98">
        <f t="shared" ref="K545:L546" si="253">K546</f>
        <v>0</v>
      </c>
      <c r="L545" s="98">
        <f t="shared" si="253"/>
        <v>0</v>
      </c>
    </row>
    <row r="546" spans="1:12" ht="25.5">
      <c r="A546" s="169" t="s">
        <v>231</v>
      </c>
      <c r="B546" s="1" t="s">
        <v>334</v>
      </c>
      <c r="C546" s="1" t="s">
        <v>16</v>
      </c>
      <c r="D546" s="1" t="s">
        <v>31</v>
      </c>
      <c r="E546" s="1" t="s">
        <v>296</v>
      </c>
      <c r="F546" s="1" t="s">
        <v>68</v>
      </c>
      <c r="G546" s="1" t="s">
        <v>142</v>
      </c>
      <c r="H546" s="1" t="s">
        <v>292</v>
      </c>
      <c r="I546" s="13" t="s">
        <v>92</v>
      </c>
      <c r="J546" s="98">
        <f>J547</f>
        <v>2000000</v>
      </c>
      <c r="K546" s="98">
        <f t="shared" si="253"/>
        <v>0</v>
      </c>
      <c r="L546" s="98">
        <f t="shared" si="253"/>
        <v>0</v>
      </c>
    </row>
    <row r="547" spans="1:12" ht="25.5">
      <c r="A547" s="168" t="s">
        <v>96</v>
      </c>
      <c r="B547" s="1" t="s">
        <v>334</v>
      </c>
      <c r="C547" s="1" t="s">
        <v>16</v>
      </c>
      <c r="D547" s="1" t="s">
        <v>31</v>
      </c>
      <c r="E547" s="1" t="s">
        <v>296</v>
      </c>
      <c r="F547" s="1" t="s">
        <v>68</v>
      </c>
      <c r="G547" s="1" t="s">
        <v>142</v>
      </c>
      <c r="H547" s="1" t="s">
        <v>292</v>
      </c>
      <c r="I547" s="13" t="s">
        <v>93</v>
      </c>
      <c r="J547" s="98">
        <f>J806</f>
        <v>2000000</v>
      </c>
      <c r="K547" s="98">
        <f t="shared" ref="K547:L547" si="254">K806</f>
        <v>0</v>
      </c>
      <c r="L547" s="98">
        <f t="shared" si="254"/>
        <v>0</v>
      </c>
    </row>
    <row r="548" spans="1:12">
      <c r="A548" s="168"/>
      <c r="B548" s="1"/>
      <c r="C548" s="1"/>
      <c r="D548" s="1"/>
      <c r="E548" s="1"/>
      <c r="F548" s="1"/>
      <c r="G548" s="1"/>
      <c r="H548" s="1"/>
      <c r="I548" s="13"/>
      <c r="J548" s="98"/>
      <c r="K548" s="98"/>
      <c r="L548" s="98"/>
    </row>
    <row r="549" spans="1:12" ht="15.75">
      <c r="A549" s="194" t="s">
        <v>45</v>
      </c>
      <c r="B549" s="28" t="s">
        <v>334</v>
      </c>
      <c r="C549" s="28" t="s">
        <v>18</v>
      </c>
      <c r="D549" s="28"/>
      <c r="E549" s="28"/>
      <c r="F549" s="28"/>
      <c r="G549" s="28"/>
      <c r="H549" s="28"/>
      <c r="I549" s="31"/>
      <c r="J549" s="96">
        <f>J550+J556+J576</f>
        <v>35450217</v>
      </c>
      <c r="K549" s="96">
        <f>K550+K556+K576</f>
        <v>26931247.939999998</v>
      </c>
      <c r="L549" s="96">
        <f>L550+L556+L576</f>
        <v>27294093.890000001</v>
      </c>
    </row>
    <row r="550" spans="1:12">
      <c r="A550" s="195" t="s">
        <v>60</v>
      </c>
      <c r="B550" s="15" t="s">
        <v>334</v>
      </c>
      <c r="C550" s="15" t="s">
        <v>18</v>
      </c>
      <c r="D550" s="15" t="s">
        <v>20</v>
      </c>
      <c r="E550" s="15"/>
      <c r="F550" s="15"/>
      <c r="G550" s="15"/>
      <c r="H550" s="15"/>
      <c r="I550" s="25"/>
      <c r="J550" s="97">
        <f>J551</f>
        <v>113166</v>
      </c>
      <c r="K550" s="97">
        <f t="shared" ref="K550:L550" si="255">K551</f>
        <v>117692.64</v>
      </c>
      <c r="L550" s="97">
        <f t="shared" si="255"/>
        <v>122400.35</v>
      </c>
    </row>
    <row r="551" spans="1:12" ht="25.5">
      <c r="A551" s="55" t="s">
        <v>394</v>
      </c>
      <c r="B551" s="1" t="s">
        <v>334</v>
      </c>
      <c r="C551" s="56" t="s">
        <v>18</v>
      </c>
      <c r="D551" s="56" t="s">
        <v>20</v>
      </c>
      <c r="E551" s="56" t="s">
        <v>14</v>
      </c>
      <c r="F551" s="56" t="s">
        <v>68</v>
      </c>
      <c r="G551" s="56" t="s">
        <v>142</v>
      </c>
      <c r="H551" s="1" t="s">
        <v>143</v>
      </c>
      <c r="I551" s="13"/>
      <c r="J551" s="78">
        <f>J552</f>
        <v>113166</v>
      </c>
      <c r="K551" s="78">
        <f t="shared" ref="K551:L551" si="256">K552</f>
        <v>117692.64</v>
      </c>
      <c r="L551" s="78">
        <f t="shared" si="256"/>
        <v>122400.35</v>
      </c>
    </row>
    <row r="552" spans="1:12">
      <c r="A552" s="9" t="s">
        <v>305</v>
      </c>
      <c r="B552" s="1" t="s">
        <v>334</v>
      </c>
      <c r="C552" s="56" t="s">
        <v>18</v>
      </c>
      <c r="D552" s="56" t="s">
        <v>20</v>
      </c>
      <c r="E552" s="56" t="s">
        <v>14</v>
      </c>
      <c r="F552" s="56" t="s">
        <v>68</v>
      </c>
      <c r="G552" s="56" t="s">
        <v>142</v>
      </c>
      <c r="H552" s="1" t="s">
        <v>269</v>
      </c>
      <c r="I552" s="13"/>
      <c r="J552" s="78">
        <f>J553</f>
        <v>113166</v>
      </c>
      <c r="K552" s="78">
        <f t="shared" ref="K552:L553" si="257">K553</f>
        <v>117692.64</v>
      </c>
      <c r="L552" s="78">
        <f t="shared" si="257"/>
        <v>122400.35</v>
      </c>
    </row>
    <row r="553" spans="1:12" ht="25.5">
      <c r="A553" s="169" t="s">
        <v>231</v>
      </c>
      <c r="B553" s="1" t="s">
        <v>334</v>
      </c>
      <c r="C553" s="56" t="s">
        <v>18</v>
      </c>
      <c r="D553" s="56" t="s">
        <v>20</v>
      </c>
      <c r="E553" s="56" t="s">
        <v>14</v>
      </c>
      <c r="F553" s="56" t="s">
        <v>68</v>
      </c>
      <c r="G553" s="56" t="s">
        <v>142</v>
      </c>
      <c r="H553" s="1" t="s">
        <v>269</v>
      </c>
      <c r="I553" s="13" t="s">
        <v>92</v>
      </c>
      <c r="J553" s="78">
        <f>J554</f>
        <v>113166</v>
      </c>
      <c r="K553" s="78">
        <f t="shared" si="257"/>
        <v>117692.64</v>
      </c>
      <c r="L553" s="78">
        <f t="shared" si="257"/>
        <v>122400.35</v>
      </c>
    </row>
    <row r="554" spans="1:12" ht="25.5">
      <c r="A554" s="168" t="s">
        <v>96</v>
      </c>
      <c r="B554" s="1" t="s">
        <v>334</v>
      </c>
      <c r="C554" s="56" t="s">
        <v>18</v>
      </c>
      <c r="D554" s="56" t="s">
        <v>20</v>
      </c>
      <c r="E554" s="56" t="s">
        <v>14</v>
      </c>
      <c r="F554" s="56" t="s">
        <v>68</v>
      </c>
      <c r="G554" s="56" t="s">
        <v>142</v>
      </c>
      <c r="H554" s="1" t="s">
        <v>269</v>
      </c>
      <c r="I554" s="13" t="s">
        <v>93</v>
      </c>
      <c r="J554" s="78">
        <f>J938</f>
        <v>113166</v>
      </c>
      <c r="K554" s="78">
        <f t="shared" ref="K554:L554" si="258">K938</f>
        <v>117692.64</v>
      </c>
      <c r="L554" s="78">
        <f t="shared" si="258"/>
        <v>122400.35</v>
      </c>
    </row>
    <row r="555" spans="1:12">
      <c r="A555" s="168"/>
      <c r="B555" s="1"/>
      <c r="C555" s="56"/>
      <c r="D555" s="56"/>
      <c r="E555" s="56"/>
      <c r="F555" s="56"/>
      <c r="G555" s="56"/>
      <c r="H555" s="1"/>
      <c r="I555" s="13"/>
      <c r="J555" s="78"/>
      <c r="K555" s="78"/>
      <c r="L555" s="78"/>
    </row>
    <row r="556" spans="1:12">
      <c r="A556" s="59" t="s">
        <v>46</v>
      </c>
      <c r="B556" s="15" t="s">
        <v>334</v>
      </c>
      <c r="C556" s="15" t="s">
        <v>18</v>
      </c>
      <c r="D556" s="15" t="s">
        <v>17</v>
      </c>
      <c r="E556" s="15"/>
      <c r="F556" s="15"/>
      <c r="G556" s="15"/>
      <c r="H556" s="15"/>
      <c r="I556" s="25"/>
      <c r="J556" s="97">
        <f>J557+J561+J568</f>
        <v>11357039</v>
      </c>
      <c r="K556" s="97">
        <f t="shared" ref="K556:L556" si="259">K557+K561+K568</f>
        <v>6639365.2299999995</v>
      </c>
      <c r="L556" s="97">
        <f t="shared" si="259"/>
        <v>6810427.7999999998</v>
      </c>
    </row>
    <row r="557" spans="1:12" ht="25.5">
      <c r="A557" s="263" t="s">
        <v>393</v>
      </c>
      <c r="B557" s="56" t="s">
        <v>334</v>
      </c>
      <c r="C557" s="56" t="s">
        <v>18</v>
      </c>
      <c r="D557" s="56" t="s">
        <v>17</v>
      </c>
      <c r="E557" s="56" t="s">
        <v>3</v>
      </c>
      <c r="F557" s="56" t="s">
        <v>68</v>
      </c>
      <c r="G557" s="56" t="s">
        <v>142</v>
      </c>
      <c r="H557" s="56" t="s">
        <v>143</v>
      </c>
      <c r="I557" s="110"/>
      <c r="J557" s="78">
        <f>J558</f>
        <v>3633000</v>
      </c>
      <c r="K557" s="78">
        <f t="shared" ref="K557:L557" si="260">K558</f>
        <v>0</v>
      </c>
      <c r="L557" s="78">
        <f t="shared" si="260"/>
        <v>0</v>
      </c>
    </row>
    <row r="558" spans="1:12" ht="25.5">
      <c r="A558" s="189" t="s">
        <v>256</v>
      </c>
      <c r="B558" s="56" t="s">
        <v>334</v>
      </c>
      <c r="C558" s="56" t="s">
        <v>18</v>
      </c>
      <c r="D558" s="56" t="s">
        <v>17</v>
      </c>
      <c r="E558" s="56" t="s">
        <v>3</v>
      </c>
      <c r="F558" s="56" t="s">
        <v>68</v>
      </c>
      <c r="G558" s="56" t="s">
        <v>142</v>
      </c>
      <c r="H558" s="56" t="s">
        <v>380</v>
      </c>
      <c r="I558" s="110"/>
      <c r="J558" s="78">
        <f>J559</f>
        <v>3633000</v>
      </c>
      <c r="K558" s="78">
        <f t="shared" ref="K558:L559" si="261">K559</f>
        <v>0</v>
      </c>
      <c r="L558" s="78">
        <f t="shared" si="261"/>
        <v>0</v>
      </c>
    </row>
    <row r="559" spans="1:12" ht="25.5">
      <c r="A559" s="169" t="s">
        <v>231</v>
      </c>
      <c r="B559" s="56" t="s">
        <v>334</v>
      </c>
      <c r="C559" s="56" t="s">
        <v>18</v>
      </c>
      <c r="D559" s="56" t="s">
        <v>17</v>
      </c>
      <c r="E559" s="56" t="s">
        <v>3</v>
      </c>
      <c r="F559" s="56" t="s">
        <v>68</v>
      </c>
      <c r="G559" s="56" t="s">
        <v>142</v>
      </c>
      <c r="H559" s="56" t="s">
        <v>380</v>
      </c>
      <c r="I559" s="110" t="s">
        <v>92</v>
      </c>
      <c r="J559" s="78">
        <f>J560</f>
        <v>3633000</v>
      </c>
      <c r="K559" s="78">
        <f t="shared" si="261"/>
        <v>0</v>
      </c>
      <c r="L559" s="78">
        <f t="shared" si="261"/>
        <v>0</v>
      </c>
    </row>
    <row r="560" spans="1:12" ht="25.5">
      <c r="A560" s="168" t="s">
        <v>96</v>
      </c>
      <c r="B560" s="56" t="s">
        <v>334</v>
      </c>
      <c r="C560" s="56" t="s">
        <v>18</v>
      </c>
      <c r="D560" s="56" t="s">
        <v>17</v>
      </c>
      <c r="E560" s="56" t="s">
        <v>3</v>
      </c>
      <c r="F560" s="56" t="s">
        <v>68</v>
      </c>
      <c r="G560" s="56" t="s">
        <v>142</v>
      </c>
      <c r="H560" s="56" t="s">
        <v>380</v>
      </c>
      <c r="I560" s="110" t="s">
        <v>93</v>
      </c>
      <c r="J560" s="78">
        <f>J1061+J1394+J1328</f>
        <v>3633000</v>
      </c>
      <c r="K560" s="78">
        <f t="shared" ref="K560:L560" si="262">K1061+K1394+K1328</f>
        <v>0</v>
      </c>
      <c r="L560" s="78">
        <f t="shared" si="262"/>
        <v>0</v>
      </c>
    </row>
    <row r="561" spans="1:12" ht="25.5">
      <c r="A561" s="189" t="s">
        <v>425</v>
      </c>
      <c r="B561" s="1" t="s">
        <v>334</v>
      </c>
      <c r="C561" s="1" t="s">
        <v>18</v>
      </c>
      <c r="D561" s="1" t="s">
        <v>17</v>
      </c>
      <c r="E561" s="1" t="s">
        <v>420</v>
      </c>
      <c r="F561" s="1" t="s">
        <v>68</v>
      </c>
      <c r="G561" s="1" t="s">
        <v>142</v>
      </c>
      <c r="H561" s="1" t="s">
        <v>143</v>
      </c>
      <c r="I561" s="13"/>
      <c r="J561" s="78">
        <f>J562+J565</f>
        <v>1250000</v>
      </c>
      <c r="K561" s="78">
        <f t="shared" ref="K561" si="263">K562+K565</f>
        <v>0</v>
      </c>
      <c r="L561" s="78">
        <f t="shared" ref="L561" si="264">L562+L565</f>
        <v>0</v>
      </c>
    </row>
    <row r="562" spans="1:12">
      <c r="A562" s="189" t="s">
        <v>423</v>
      </c>
      <c r="B562" s="1" t="s">
        <v>334</v>
      </c>
      <c r="C562" s="1" t="s">
        <v>18</v>
      </c>
      <c r="D562" s="1" t="s">
        <v>17</v>
      </c>
      <c r="E562" s="1" t="s">
        <v>420</v>
      </c>
      <c r="F562" s="1" t="s">
        <v>68</v>
      </c>
      <c r="G562" s="1" t="s">
        <v>142</v>
      </c>
      <c r="H562" s="1" t="s">
        <v>422</v>
      </c>
      <c r="I562" s="13"/>
      <c r="J562" s="78">
        <f>J563</f>
        <v>250000</v>
      </c>
      <c r="K562" s="78">
        <f t="shared" ref="K562:K563" si="265">K563</f>
        <v>0</v>
      </c>
      <c r="L562" s="78">
        <f t="shared" ref="L562:L563" si="266">L563</f>
        <v>0</v>
      </c>
    </row>
    <row r="563" spans="1:12" ht="25.5">
      <c r="A563" s="169" t="s">
        <v>231</v>
      </c>
      <c r="B563" s="1" t="s">
        <v>334</v>
      </c>
      <c r="C563" s="1" t="s">
        <v>18</v>
      </c>
      <c r="D563" s="1" t="s">
        <v>17</v>
      </c>
      <c r="E563" s="1" t="s">
        <v>420</v>
      </c>
      <c r="F563" s="1" t="s">
        <v>68</v>
      </c>
      <c r="G563" s="1" t="s">
        <v>142</v>
      </c>
      <c r="H563" s="1" t="s">
        <v>422</v>
      </c>
      <c r="I563" s="13" t="s">
        <v>92</v>
      </c>
      <c r="J563" s="78">
        <f>J564</f>
        <v>250000</v>
      </c>
      <c r="K563" s="78">
        <f t="shared" si="265"/>
        <v>0</v>
      </c>
      <c r="L563" s="78">
        <f t="shared" si="266"/>
        <v>0</v>
      </c>
    </row>
    <row r="564" spans="1:12" ht="25.5">
      <c r="A564" s="168" t="s">
        <v>96</v>
      </c>
      <c r="B564" s="1" t="s">
        <v>334</v>
      </c>
      <c r="C564" s="1" t="s">
        <v>18</v>
      </c>
      <c r="D564" s="1" t="s">
        <v>17</v>
      </c>
      <c r="E564" s="1" t="s">
        <v>420</v>
      </c>
      <c r="F564" s="1" t="s">
        <v>68</v>
      </c>
      <c r="G564" s="1" t="s">
        <v>142</v>
      </c>
      <c r="H564" s="1" t="s">
        <v>422</v>
      </c>
      <c r="I564" s="13" t="s">
        <v>93</v>
      </c>
      <c r="J564" s="78">
        <f>J818</f>
        <v>250000</v>
      </c>
      <c r="K564" s="78">
        <f t="shared" ref="K564:L564" si="267">K818</f>
        <v>0</v>
      </c>
      <c r="L564" s="78">
        <f t="shared" si="267"/>
        <v>0</v>
      </c>
    </row>
    <row r="565" spans="1:12" ht="25.5">
      <c r="A565" s="189" t="s">
        <v>424</v>
      </c>
      <c r="B565" s="1" t="s">
        <v>334</v>
      </c>
      <c r="C565" s="1" t="s">
        <v>18</v>
      </c>
      <c r="D565" s="1" t="s">
        <v>17</v>
      </c>
      <c r="E565" s="1" t="s">
        <v>420</v>
      </c>
      <c r="F565" s="1" t="s">
        <v>68</v>
      </c>
      <c r="G565" s="1" t="s">
        <v>142</v>
      </c>
      <c r="H565" s="1" t="s">
        <v>421</v>
      </c>
      <c r="I565" s="13"/>
      <c r="J565" s="78">
        <f>J566</f>
        <v>1000000</v>
      </c>
      <c r="K565" s="78">
        <f t="shared" ref="K565:K566" si="268">K566</f>
        <v>0</v>
      </c>
      <c r="L565" s="78">
        <f t="shared" ref="L565:L566" si="269">L566</f>
        <v>0</v>
      </c>
    </row>
    <row r="566" spans="1:12" ht="25.5">
      <c r="A566" s="169" t="s">
        <v>231</v>
      </c>
      <c r="B566" s="1" t="s">
        <v>334</v>
      </c>
      <c r="C566" s="1" t="s">
        <v>18</v>
      </c>
      <c r="D566" s="1" t="s">
        <v>17</v>
      </c>
      <c r="E566" s="1" t="s">
        <v>420</v>
      </c>
      <c r="F566" s="1" t="s">
        <v>68</v>
      </c>
      <c r="G566" s="1" t="s">
        <v>142</v>
      </c>
      <c r="H566" s="1" t="s">
        <v>421</v>
      </c>
      <c r="I566" s="13" t="s">
        <v>92</v>
      </c>
      <c r="J566" s="78">
        <f>J567</f>
        <v>1000000</v>
      </c>
      <c r="K566" s="78">
        <f t="shared" si="268"/>
        <v>0</v>
      </c>
      <c r="L566" s="78">
        <f t="shared" si="269"/>
        <v>0</v>
      </c>
    </row>
    <row r="567" spans="1:12" ht="25.5">
      <c r="A567" s="168" t="s">
        <v>96</v>
      </c>
      <c r="B567" s="1" t="s">
        <v>334</v>
      </c>
      <c r="C567" s="1" t="s">
        <v>18</v>
      </c>
      <c r="D567" s="1" t="s">
        <v>17</v>
      </c>
      <c r="E567" s="1" t="s">
        <v>420</v>
      </c>
      <c r="F567" s="1" t="s">
        <v>68</v>
      </c>
      <c r="G567" s="1" t="s">
        <v>142</v>
      </c>
      <c r="H567" s="1" t="s">
        <v>421</v>
      </c>
      <c r="I567" s="13" t="s">
        <v>93</v>
      </c>
      <c r="J567" s="78">
        <f>J821</f>
        <v>1000000</v>
      </c>
      <c r="K567" s="78">
        <f t="shared" ref="K567:L567" si="270">K821</f>
        <v>0</v>
      </c>
      <c r="L567" s="78">
        <f t="shared" si="270"/>
        <v>0</v>
      </c>
    </row>
    <row r="568" spans="1:12">
      <c r="A568" s="9" t="s">
        <v>81</v>
      </c>
      <c r="B568" s="1" t="s">
        <v>334</v>
      </c>
      <c r="C568" s="1" t="s">
        <v>18</v>
      </c>
      <c r="D568" s="1" t="s">
        <v>17</v>
      </c>
      <c r="E568" s="1" t="s">
        <v>80</v>
      </c>
      <c r="F568" s="1" t="s">
        <v>68</v>
      </c>
      <c r="G568" s="1" t="s">
        <v>142</v>
      </c>
      <c r="H568" s="1" t="s">
        <v>143</v>
      </c>
      <c r="I568" s="13"/>
      <c r="J568" s="78">
        <f>J569+J572</f>
        <v>6474039</v>
      </c>
      <c r="K568" s="78">
        <f t="shared" ref="K568:L568" si="271">K569+K572</f>
        <v>6639365.2299999995</v>
      </c>
      <c r="L568" s="78">
        <f t="shared" si="271"/>
        <v>6810427.7999999998</v>
      </c>
    </row>
    <row r="569" spans="1:12">
      <c r="A569" s="9" t="s">
        <v>287</v>
      </c>
      <c r="B569" s="1" t="s">
        <v>334</v>
      </c>
      <c r="C569" s="1" t="s">
        <v>18</v>
      </c>
      <c r="D569" s="1" t="s">
        <v>17</v>
      </c>
      <c r="E569" s="1" t="s">
        <v>80</v>
      </c>
      <c r="F569" s="1" t="s">
        <v>68</v>
      </c>
      <c r="G569" s="1" t="s">
        <v>142</v>
      </c>
      <c r="H569" s="1" t="s">
        <v>286</v>
      </c>
      <c r="I569" s="13"/>
      <c r="J569" s="78">
        <f>J570</f>
        <v>4616574</v>
      </c>
      <c r="K569" s="78">
        <f t="shared" ref="K569:L570" si="272">K570</f>
        <v>4713601.63</v>
      </c>
      <c r="L569" s="78">
        <f t="shared" si="272"/>
        <v>4813633.66</v>
      </c>
    </row>
    <row r="570" spans="1:12" ht="25.5">
      <c r="A570" s="189" t="s">
        <v>70</v>
      </c>
      <c r="B570" s="1" t="s">
        <v>334</v>
      </c>
      <c r="C570" s="1" t="s">
        <v>18</v>
      </c>
      <c r="D570" s="1" t="s">
        <v>17</v>
      </c>
      <c r="E570" s="1" t="s">
        <v>80</v>
      </c>
      <c r="F570" s="1" t="s">
        <v>68</v>
      </c>
      <c r="G570" s="1" t="s">
        <v>142</v>
      </c>
      <c r="H570" s="1" t="s">
        <v>286</v>
      </c>
      <c r="I570" s="13" t="s">
        <v>69</v>
      </c>
      <c r="J570" s="78">
        <f>J571</f>
        <v>4616574</v>
      </c>
      <c r="K570" s="78">
        <f t="shared" si="272"/>
        <v>4713601.63</v>
      </c>
      <c r="L570" s="78">
        <f t="shared" si="272"/>
        <v>4813633.66</v>
      </c>
    </row>
    <row r="571" spans="1:12">
      <c r="A571" s="9" t="s">
        <v>223</v>
      </c>
      <c r="B571" s="1" t="s">
        <v>334</v>
      </c>
      <c r="C571" s="1" t="s">
        <v>18</v>
      </c>
      <c r="D571" s="1" t="s">
        <v>17</v>
      </c>
      <c r="E571" s="1" t="s">
        <v>80</v>
      </c>
      <c r="F571" s="1" t="s">
        <v>68</v>
      </c>
      <c r="G571" s="1" t="s">
        <v>142</v>
      </c>
      <c r="H571" s="1" t="s">
        <v>286</v>
      </c>
      <c r="I571" s="13" t="s">
        <v>220</v>
      </c>
      <c r="J571" s="78">
        <f>J825</f>
        <v>4616574</v>
      </c>
      <c r="K571" s="78">
        <f t="shared" ref="K571:L571" si="273">K825</f>
        <v>4713601.63</v>
      </c>
      <c r="L571" s="78">
        <f t="shared" si="273"/>
        <v>4813633.66</v>
      </c>
    </row>
    <row r="572" spans="1:12">
      <c r="A572" s="189" t="s">
        <v>298</v>
      </c>
      <c r="B572" s="1" t="s">
        <v>334</v>
      </c>
      <c r="C572" s="1" t="s">
        <v>18</v>
      </c>
      <c r="D572" s="1" t="s">
        <v>17</v>
      </c>
      <c r="E572" s="1" t="s">
        <v>80</v>
      </c>
      <c r="F572" s="1" t="s">
        <v>68</v>
      </c>
      <c r="G572" s="1" t="s">
        <v>142</v>
      </c>
      <c r="H572" s="1" t="s">
        <v>297</v>
      </c>
      <c r="I572" s="13"/>
      <c r="J572" s="78">
        <f>J573</f>
        <v>1857465</v>
      </c>
      <c r="K572" s="78">
        <f t="shared" ref="K572:L573" si="274">K573</f>
        <v>1925763.5999999999</v>
      </c>
      <c r="L572" s="78">
        <f t="shared" si="274"/>
        <v>1996794.14</v>
      </c>
    </row>
    <row r="573" spans="1:12" ht="25.5">
      <c r="A573" s="169" t="s">
        <v>231</v>
      </c>
      <c r="B573" s="1" t="s">
        <v>334</v>
      </c>
      <c r="C573" s="1" t="s">
        <v>18</v>
      </c>
      <c r="D573" s="1" t="s">
        <v>17</v>
      </c>
      <c r="E573" s="1" t="s">
        <v>80</v>
      </c>
      <c r="F573" s="1" t="s">
        <v>68</v>
      </c>
      <c r="G573" s="1" t="s">
        <v>142</v>
      </c>
      <c r="H573" s="1" t="s">
        <v>297</v>
      </c>
      <c r="I573" s="13" t="s">
        <v>92</v>
      </c>
      <c r="J573" s="78">
        <f>J574</f>
        <v>1857465</v>
      </c>
      <c r="K573" s="78">
        <f t="shared" si="274"/>
        <v>1925763.5999999999</v>
      </c>
      <c r="L573" s="78">
        <f t="shared" si="274"/>
        <v>1996794.14</v>
      </c>
    </row>
    <row r="574" spans="1:12" ht="25.5">
      <c r="A574" s="168" t="s">
        <v>96</v>
      </c>
      <c r="B574" s="1" t="s">
        <v>334</v>
      </c>
      <c r="C574" s="1" t="s">
        <v>18</v>
      </c>
      <c r="D574" s="1" t="s">
        <v>17</v>
      </c>
      <c r="E574" s="1" t="s">
        <v>80</v>
      </c>
      <c r="F574" s="1" t="s">
        <v>68</v>
      </c>
      <c r="G574" s="1" t="s">
        <v>142</v>
      </c>
      <c r="H574" s="1" t="s">
        <v>297</v>
      </c>
      <c r="I574" s="13" t="s">
        <v>93</v>
      </c>
      <c r="J574" s="78">
        <f>J828+J943+J995+J1118+J1332+J1398</f>
        <v>1857465</v>
      </c>
      <c r="K574" s="78">
        <f>K828+K943+K995+K1118+K1332+K1398</f>
        <v>1925763.5999999999</v>
      </c>
      <c r="L574" s="78">
        <f>L828+L943+L995+L1118+L1332+L1398</f>
        <v>1996794.14</v>
      </c>
    </row>
    <row r="575" spans="1:12">
      <c r="A575" s="168"/>
      <c r="B575" s="1"/>
      <c r="C575" s="1"/>
      <c r="D575" s="1"/>
      <c r="E575" s="1"/>
      <c r="F575" s="1"/>
      <c r="G575" s="1"/>
      <c r="H575" s="1"/>
      <c r="I575" s="13"/>
      <c r="J575" s="78"/>
      <c r="K575" s="78"/>
      <c r="L575" s="78"/>
    </row>
    <row r="576" spans="1:12" s="115" customFormat="1">
      <c r="A576" s="59" t="s">
        <v>66</v>
      </c>
      <c r="B576" s="14" t="s">
        <v>334</v>
      </c>
      <c r="C576" s="14" t="s">
        <v>18</v>
      </c>
      <c r="D576" s="14" t="s">
        <v>13</v>
      </c>
      <c r="E576" s="14"/>
      <c r="F576" s="14"/>
      <c r="G576" s="14"/>
      <c r="H576" s="14"/>
      <c r="I576" s="27"/>
      <c r="J576" s="97">
        <f>J577+J581+J585</f>
        <v>23980012</v>
      </c>
      <c r="K576" s="97">
        <f>K577+K581+K585</f>
        <v>20174190.07</v>
      </c>
      <c r="L576" s="97">
        <f>L577+L581+L585</f>
        <v>20361265.740000002</v>
      </c>
    </row>
    <row r="577" spans="1:12" ht="25.5">
      <c r="A577" s="263" t="s">
        <v>393</v>
      </c>
      <c r="B577" s="1" t="s">
        <v>334</v>
      </c>
      <c r="C577" s="1" t="s">
        <v>18</v>
      </c>
      <c r="D577" s="1" t="s">
        <v>13</v>
      </c>
      <c r="E577" s="1" t="s">
        <v>3</v>
      </c>
      <c r="F577" s="1" t="s">
        <v>68</v>
      </c>
      <c r="G577" s="1" t="s">
        <v>142</v>
      </c>
      <c r="H577" s="1" t="s">
        <v>143</v>
      </c>
      <c r="I577" s="13"/>
      <c r="J577" s="78">
        <f>J578</f>
        <v>3993000</v>
      </c>
      <c r="K577" s="78">
        <f t="shared" ref="K577:L579" si="275">K578</f>
        <v>0</v>
      </c>
      <c r="L577" s="78">
        <f t="shared" si="275"/>
        <v>0</v>
      </c>
    </row>
    <row r="578" spans="1:12" ht="25.5">
      <c r="A578" s="189" t="s">
        <v>256</v>
      </c>
      <c r="B578" s="1" t="s">
        <v>334</v>
      </c>
      <c r="C578" s="1" t="s">
        <v>18</v>
      </c>
      <c r="D578" s="1" t="s">
        <v>13</v>
      </c>
      <c r="E578" s="1" t="s">
        <v>3</v>
      </c>
      <c r="F578" s="1" t="s">
        <v>68</v>
      </c>
      <c r="G578" s="1" t="s">
        <v>142</v>
      </c>
      <c r="H578" s="56" t="s">
        <v>380</v>
      </c>
      <c r="I578" s="13"/>
      <c r="J578" s="78">
        <f>J579</f>
        <v>3993000</v>
      </c>
      <c r="K578" s="78">
        <f t="shared" si="275"/>
        <v>0</v>
      </c>
      <c r="L578" s="78">
        <f t="shared" si="275"/>
        <v>0</v>
      </c>
    </row>
    <row r="579" spans="1:12" ht="25.5">
      <c r="A579" s="169" t="s">
        <v>231</v>
      </c>
      <c r="B579" s="1" t="s">
        <v>334</v>
      </c>
      <c r="C579" s="1" t="s">
        <v>18</v>
      </c>
      <c r="D579" s="1" t="s">
        <v>13</v>
      </c>
      <c r="E579" s="1" t="s">
        <v>3</v>
      </c>
      <c r="F579" s="1" t="s">
        <v>68</v>
      </c>
      <c r="G579" s="1" t="s">
        <v>142</v>
      </c>
      <c r="H579" s="56" t="s">
        <v>380</v>
      </c>
      <c r="I579" s="13" t="s">
        <v>92</v>
      </c>
      <c r="J579" s="78">
        <f>J580</f>
        <v>3993000</v>
      </c>
      <c r="K579" s="78">
        <f t="shared" si="275"/>
        <v>0</v>
      </c>
      <c r="L579" s="78">
        <f t="shared" si="275"/>
        <v>0</v>
      </c>
    </row>
    <row r="580" spans="1:12" ht="25.5">
      <c r="A580" s="168" t="s">
        <v>96</v>
      </c>
      <c r="B580" s="1" t="s">
        <v>334</v>
      </c>
      <c r="C580" s="1" t="s">
        <v>18</v>
      </c>
      <c r="D580" s="1" t="s">
        <v>13</v>
      </c>
      <c r="E580" s="1" t="s">
        <v>3</v>
      </c>
      <c r="F580" s="1" t="s">
        <v>68</v>
      </c>
      <c r="G580" s="1" t="s">
        <v>142</v>
      </c>
      <c r="H580" s="56" t="s">
        <v>380</v>
      </c>
      <c r="I580" s="13" t="s">
        <v>93</v>
      </c>
      <c r="J580" s="78">
        <f>J1066+J1214+J1272+J1337+J1403</f>
        <v>3993000</v>
      </c>
      <c r="K580" s="78">
        <f t="shared" ref="K580:L580" si="276">K1066+K1214+K1272+K1337+K1403</f>
        <v>0</v>
      </c>
      <c r="L580" s="78">
        <f t="shared" si="276"/>
        <v>0</v>
      </c>
    </row>
    <row r="581" spans="1:12" ht="25.5">
      <c r="A581" s="274" t="s">
        <v>403</v>
      </c>
      <c r="B581" s="1" t="s">
        <v>334</v>
      </c>
      <c r="C581" s="1" t="s">
        <v>18</v>
      </c>
      <c r="D581" s="1" t="s">
        <v>13</v>
      </c>
      <c r="E581" s="1" t="s">
        <v>302</v>
      </c>
      <c r="F581" s="1" t="s">
        <v>68</v>
      </c>
      <c r="G581" s="1" t="s">
        <v>142</v>
      </c>
      <c r="H581" s="1" t="s">
        <v>143</v>
      </c>
      <c r="I581" s="13"/>
      <c r="J581" s="78">
        <f>J582</f>
        <v>100000</v>
      </c>
      <c r="K581" s="78">
        <f t="shared" ref="K581:L581" si="277">K582</f>
        <v>0</v>
      </c>
      <c r="L581" s="78">
        <f t="shared" si="277"/>
        <v>0</v>
      </c>
    </row>
    <row r="582" spans="1:12">
      <c r="A582" s="168" t="s">
        <v>303</v>
      </c>
      <c r="B582" s="1" t="s">
        <v>334</v>
      </c>
      <c r="C582" s="1" t="s">
        <v>18</v>
      </c>
      <c r="D582" s="1" t="s">
        <v>13</v>
      </c>
      <c r="E582" s="1" t="s">
        <v>302</v>
      </c>
      <c r="F582" s="1" t="s">
        <v>68</v>
      </c>
      <c r="G582" s="1" t="s">
        <v>142</v>
      </c>
      <c r="H582" s="1" t="s">
        <v>299</v>
      </c>
      <c r="I582" s="13"/>
      <c r="J582" s="78">
        <f>J583</f>
        <v>100000</v>
      </c>
      <c r="K582" s="78">
        <f t="shared" ref="K582:L583" si="278">K583</f>
        <v>0</v>
      </c>
      <c r="L582" s="78">
        <f t="shared" si="278"/>
        <v>0</v>
      </c>
    </row>
    <row r="583" spans="1:12" ht="25.5">
      <c r="A583" s="169" t="s">
        <v>231</v>
      </c>
      <c r="B583" s="1" t="s">
        <v>334</v>
      </c>
      <c r="C583" s="1" t="s">
        <v>18</v>
      </c>
      <c r="D583" s="1" t="s">
        <v>13</v>
      </c>
      <c r="E583" s="1" t="s">
        <v>302</v>
      </c>
      <c r="F583" s="1" t="s">
        <v>68</v>
      </c>
      <c r="G583" s="1" t="s">
        <v>142</v>
      </c>
      <c r="H583" s="1" t="s">
        <v>299</v>
      </c>
      <c r="I583" s="13" t="s">
        <v>92</v>
      </c>
      <c r="J583" s="78">
        <f>J584</f>
        <v>100000</v>
      </c>
      <c r="K583" s="78">
        <f t="shared" si="278"/>
        <v>0</v>
      </c>
      <c r="L583" s="78">
        <f t="shared" si="278"/>
        <v>0</v>
      </c>
    </row>
    <row r="584" spans="1:12" ht="25.5">
      <c r="A584" s="168" t="s">
        <v>96</v>
      </c>
      <c r="B584" s="1" t="s">
        <v>334</v>
      </c>
      <c r="C584" s="1" t="s">
        <v>18</v>
      </c>
      <c r="D584" s="1" t="s">
        <v>13</v>
      </c>
      <c r="E584" s="1" t="s">
        <v>302</v>
      </c>
      <c r="F584" s="1" t="s">
        <v>68</v>
      </c>
      <c r="G584" s="1" t="s">
        <v>142</v>
      </c>
      <c r="H584" s="1" t="s">
        <v>299</v>
      </c>
      <c r="I584" s="13" t="s">
        <v>93</v>
      </c>
      <c r="J584" s="78">
        <f>J833+J948</f>
        <v>100000</v>
      </c>
      <c r="K584" s="78">
        <f>K833+K948</f>
        <v>0</v>
      </c>
      <c r="L584" s="78">
        <f>L833+L948</f>
        <v>0</v>
      </c>
    </row>
    <row r="585" spans="1:12">
      <c r="A585" s="9" t="s">
        <v>81</v>
      </c>
      <c r="B585" s="1" t="s">
        <v>334</v>
      </c>
      <c r="C585" s="1" t="s">
        <v>18</v>
      </c>
      <c r="D585" s="1" t="s">
        <v>13</v>
      </c>
      <c r="E585" s="1" t="s">
        <v>80</v>
      </c>
      <c r="F585" s="1" t="s">
        <v>68</v>
      </c>
      <c r="G585" s="1" t="s">
        <v>142</v>
      </c>
      <c r="H585" s="1" t="s">
        <v>143</v>
      </c>
      <c r="I585" s="13"/>
      <c r="J585" s="78">
        <f>J586+J589</f>
        <v>19887012</v>
      </c>
      <c r="K585" s="78">
        <f t="shared" ref="K585:L585" si="279">K586+K589</f>
        <v>20174190.07</v>
      </c>
      <c r="L585" s="78">
        <f t="shared" si="279"/>
        <v>20361265.740000002</v>
      </c>
    </row>
    <row r="586" spans="1:12">
      <c r="A586" s="264" t="s">
        <v>301</v>
      </c>
      <c r="B586" s="1" t="s">
        <v>334</v>
      </c>
      <c r="C586" s="1" t="s">
        <v>18</v>
      </c>
      <c r="D586" s="1" t="s">
        <v>13</v>
      </c>
      <c r="E586" s="1" t="s">
        <v>80</v>
      </c>
      <c r="F586" s="1" t="s">
        <v>68</v>
      </c>
      <c r="G586" s="1" t="s">
        <v>142</v>
      </c>
      <c r="H586" s="1" t="s">
        <v>300</v>
      </c>
      <c r="I586" s="13"/>
      <c r="J586" s="78">
        <f>J587</f>
        <v>283176</v>
      </c>
      <c r="K586" s="78">
        <f t="shared" ref="K586:L587" si="280">K587</f>
        <v>283176</v>
      </c>
      <c r="L586" s="78">
        <f t="shared" si="280"/>
        <v>283176</v>
      </c>
    </row>
    <row r="587" spans="1:12" ht="25.5">
      <c r="A587" s="169" t="s">
        <v>231</v>
      </c>
      <c r="B587" s="1" t="s">
        <v>334</v>
      </c>
      <c r="C587" s="1" t="s">
        <v>18</v>
      </c>
      <c r="D587" s="1" t="s">
        <v>13</v>
      </c>
      <c r="E587" s="1" t="s">
        <v>80</v>
      </c>
      <c r="F587" s="1" t="s">
        <v>68</v>
      </c>
      <c r="G587" s="1" t="s">
        <v>142</v>
      </c>
      <c r="H587" s="1" t="s">
        <v>300</v>
      </c>
      <c r="I587" s="13" t="s">
        <v>92</v>
      </c>
      <c r="J587" s="78">
        <f>J588</f>
        <v>283176</v>
      </c>
      <c r="K587" s="78">
        <f t="shared" si="280"/>
        <v>283176</v>
      </c>
      <c r="L587" s="78">
        <f t="shared" si="280"/>
        <v>283176</v>
      </c>
    </row>
    <row r="588" spans="1:12" ht="25.5">
      <c r="A588" s="168" t="s">
        <v>96</v>
      </c>
      <c r="B588" s="1" t="s">
        <v>334</v>
      </c>
      <c r="C588" s="1" t="s">
        <v>18</v>
      </c>
      <c r="D588" s="1" t="s">
        <v>13</v>
      </c>
      <c r="E588" s="1" t="s">
        <v>80</v>
      </c>
      <c r="F588" s="1" t="s">
        <v>68</v>
      </c>
      <c r="G588" s="1" t="s">
        <v>142</v>
      </c>
      <c r="H588" s="1" t="s">
        <v>300</v>
      </c>
      <c r="I588" s="13" t="s">
        <v>93</v>
      </c>
      <c r="J588" s="78">
        <f>J952+J1000+J1070+J1123+J1166+J1218+J1276+J1341+J1407+J1461</f>
        <v>283176</v>
      </c>
      <c r="K588" s="78">
        <f>K952+K1000+K1070+K1123+K1166+K1218+K1276+K1341+K1407+K1461</f>
        <v>283176</v>
      </c>
      <c r="L588" s="78">
        <f>L952+L1000+L1070+L1123+L1166+L1218+L1276+L1341+L1407+L1461</f>
        <v>283176</v>
      </c>
    </row>
    <row r="589" spans="1:12">
      <c r="A589" s="168" t="s">
        <v>303</v>
      </c>
      <c r="B589" s="1" t="s">
        <v>334</v>
      </c>
      <c r="C589" s="1" t="s">
        <v>18</v>
      </c>
      <c r="D589" s="1" t="s">
        <v>13</v>
      </c>
      <c r="E589" s="1" t="s">
        <v>80</v>
      </c>
      <c r="F589" s="1" t="s">
        <v>68</v>
      </c>
      <c r="G589" s="1" t="s">
        <v>142</v>
      </c>
      <c r="H589" s="1" t="s">
        <v>299</v>
      </c>
      <c r="I589" s="13"/>
      <c r="J589" s="78">
        <f>J590+J592+J594</f>
        <v>19603836</v>
      </c>
      <c r="K589" s="78">
        <f t="shared" ref="K589:L589" si="281">K590+K592+K594</f>
        <v>19891014.07</v>
      </c>
      <c r="L589" s="78">
        <f t="shared" si="281"/>
        <v>20078089.740000002</v>
      </c>
    </row>
    <row r="590" spans="1:12" ht="38.25">
      <c r="A590" s="168" t="s">
        <v>94</v>
      </c>
      <c r="B590" s="1" t="s">
        <v>334</v>
      </c>
      <c r="C590" s="1" t="s">
        <v>18</v>
      </c>
      <c r="D590" s="1" t="s">
        <v>13</v>
      </c>
      <c r="E590" s="1" t="s">
        <v>80</v>
      </c>
      <c r="F590" s="1" t="s">
        <v>68</v>
      </c>
      <c r="G590" s="1" t="s">
        <v>142</v>
      </c>
      <c r="H590" s="1" t="s">
        <v>299</v>
      </c>
      <c r="I590" s="13" t="s">
        <v>90</v>
      </c>
      <c r="J590" s="78">
        <f>J591</f>
        <v>10992627</v>
      </c>
      <c r="K590" s="78">
        <f t="shared" ref="K590:L590" si="282">K591</f>
        <v>11102052.710000001</v>
      </c>
      <c r="L590" s="78">
        <f t="shared" si="282"/>
        <v>11162573.24</v>
      </c>
    </row>
    <row r="591" spans="1:12">
      <c r="A591" s="168" t="s">
        <v>95</v>
      </c>
      <c r="B591" s="1" t="s">
        <v>334</v>
      </c>
      <c r="C591" s="1" t="s">
        <v>18</v>
      </c>
      <c r="D591" s="1" t="s">
        <v>13</v>
      </c>
      <c r="E591" s="1" t="s">
        <v>80</v>
      </c>
      <c r="F591" s="1" t="s">
        <v>68</v>
      </c>
      <c r="G591" s="1" t="s">
        <v>142</v>
      </c>
      <c r="H591" s="1" t="s">
        <v>299</v>
      </c>
      <c r="I591" s="13" t="s">
        <v>91</v>
      </c>
      <c r="J591" s="78">
        <f>J1464</f>
        <v>10992627</v>
      </c>
      <c r="K591" s="78">
        <f t="shared" ref="K591:L591" si="283">K1464</f>
        <v>11102052.710000001</v>
      </c>
      <c r="L591" s="78">
        <f t="shared" si="283"/>
        <v>11162573.24</v>
      </c>
    </row>
    <row r="592" spans="1:12" ht="25.5">
      <c r="A592" s="169" t="s">
        <v>231</v>
      </c>
      <c r="B592" s="1" t="s">
        <v>334</v>
      </c>
      <c r="C592" s="1" t="s">
        <v>18</v>
      </c>
      <c r="D592" s="1" t="s">
        <v>13</v>
      </c>
      <c r="E592" s="1" t="s">
        <v>80</v>
      </c>
      <c r="F592" s="1" t="s">
        <v>68</v>
      </c>
      <c r="G592" s="1" t="s">
        <v>142</v>
      </c>
      <c r="H592" s="1" t="s">
        <v>299</v>
      </c>
      <c r="I592" s="13" t="s">
        <v>92</v>
      </c>
      <c r="J592" s="78">
        <f>J593</f>
        <v>8588209</v>
      </c>
      <c r="K592" s="78">
        <f t="shared" ref="K592:L592" si="284">K593</f>
        <v>8765961.3599999994</v>
      </c>
      <c r="L592" s="78">
        <f t="shared" si="284"/>
        <v>8892516.5</v>
      </c>
    </row>
    <row r="593" spans="1:12" ht="25.5">
      <c r="A593" s="168" t="s">
        <v>96</v>
      </c>
      <c r="B593" s="1" t="s">
        <v>334</v>
      </c>
      <c r="C593" s="1" t="s">
        <v>18</v>
      </c>
      <c r="D593" s="1" t="s">
        <v>13</v>
      </c>
      <c r="E593" s="1" t="s">
        <v>80</v>
      </c>
      <c r="F593" s="1" t="s">
        <v>68</v>
      </c>
      <c r="G593" s="1" t="s">
        <v>142</v>
      </c>
      <c r="H593" s="1" t="s">
        <v>299</v>
      </c>
      <c r="I593" s="13" t="s">
        <v>93</v>
      </c>
      <c r="J593" s="78">
        <f>J837+J955+J1003+J1073+J1126+J1169+J1221+J1279+J1344+J1410+J1466</f>
        <v>8588209</v>
      </c>
      <c r="K593" s="78">
        <f>K837+K955+K1003+K1073+K1126+K1169+K1221+K1279+K1344+K1410+K1466</f>
        <v>8765961.3599999994</v>
      </c>
      <c r="L593" s="78">
        <f>L837+L955+L1003+L1073+L1126+L1169+L1221+L1279+L1344+L1410+L1466</f>
        <v>8892516.5</v>
      </c>
    </row>
    <row r="594" spans="1:12">
      <c r="A594" s="168" t="s">
        <v>78</v>
      </c>
      <c r="B594" s="1" t="s">
        <v>334</v>
      </c>
      <c r="C594" s="1" t="s">
        <v>18</v>
      </c>
      <c r="D594" s="1" t="s">
        <v>13</v>
      </c>
      <c r="E594" s="1" t="s">
        <v>80</v>
      </c>
      <c r="F594" s="1" t="s">
        <v>68</v>
      </c>
      <c r="G594" s="1" t="s">
        <v>142</v>
      </c>
      <c r="H594" s="1" t="s">
        <v>299</v>
      </c>
      <c r="I594" s="13" t="s">
        <v>75</v>
      </c>
      <c r="J594" s="78">
        <f>J595</f>
        <v>23000</v>
      </c>
      <c r="K594" s="78">
        <f t="shared" ref="K594:L594" si="285">K595</f>
        <v>23000</v>
      </c>
      <c r="L594" s="78">
        <f t="shared" si="285"/>
        <v>23000</v>
      </c>
    </row>
    <row r="595" spans="1:12">
      <c r="A595" s="170" t="s">
        <v>119</v>
      </c>
      <c r="B595" s="1" t="s">
        <v>334</v>
      </c>
      <c r="C595" s="1" t="s">
        <v>18</v>
      </c>
      <c r="D595" s="1" t="s">
        <v>13</v>
      </c>
      <c r="E595" s="1" t="s">
        <v>80</v>
      </c>
      <c r="F595" s="1" t="s">
        <v>68</v>
      </c>
      <c r="G595" s="1" t="s">
        <v>142</v>
      </c>
      <c r="H595" s="1" t="s">
        <v>299</v>
      </c>
      <c r="I595" s="13" t="s">
        <v>118</v>
      </c>
      <c r="J595" s="78">
        <f>J1468</f>
        <v>23000</v>
      </c>
      <c r="K595" s="78">
        <f t="shared" ref="K595:L595" si="286">K1468</f>
        <v>23000</v>
      </c>
      <c r="L595" s="78">
        <f t="shared" si="286"/>
        <v>23000</v>
      </c>
    </row>
    <row r="596" spans="1:12">
      <c r="A596" s="170"/>
      <c r="B596" s="1"/>
      <c r="C596" s="1"/>
      <c r="D596" s="1"/>
      <c r="E596" s="1"/>
      <c r="F596" s="1"/>
      <c r="G596" s="1"/>
      <c r="H596" s="1"/>
      <c r="I596" s="13"/>
      <c r="J596" s="78"/>
      <c r="K596" s="78"/>
      <c r="L596" s="78"/>
    </row>
    <row r="597" spans="1:12" ht="15.75">
      <c r="A597" s="167" t="s">
        <v>63</v>
      </c>
      <c r="B597" s="28" t="s">
        <v>334</v>
      </c>
      <c r="C597" s="28" t="s">
        <v>3</v>
      </c>
      <c r="D597" s="28"/>
      <c r="E597" s="28"/>
      <c r="F597" s="28"/>
      <c r="G597" s="28"/>
      <c r="H597" s="28"/>
      <c r="I597" s="31"/>
      <c r="J597" s="96">
        <f>J598</f>
        <v>10474532</v>
      </c>
      <c r="K597" s="96">
        <f t="shared" ref="K597:L598" si="287">K598</f>
        <v>11174500</v>
      </c>
      <c r="L597" s="96">
        <f t="shared" si="287"/>
        <v>11174500</v>
      </c>
    </row>
    <row r="598" spans="1:12">
      <c r="A598" s="22" t="s">
        <v>201</v>
      </c>
      <c r="B598" s="15" t="s">
        <v>334</v>
      </c>
      <c r="C598" s="15" t="s">
        <v>3</v>
      </c>
      <c r="D598" s="15" t="s">
        <v>18</v>
      </c>
      <c r="E598" s="15"/>
      <c r="F598" s="15"/>
      <c r="G598" s="15"/>
      <c r="H598" s="15"/>
      <c r="I598" s="25"/>
      <c r="J598" s="97">
        <f>J599</f>
        <v>10474532</v>
      </c>
      <c r="K598" s="97">
        <f t="shared" si="287"/>
        <v>11174500</v>
      </c>
      <c r="L598" s="97">
        <f t="shared" si="287"/>
        <v>11174500</v>
      </c>
    </row>
    <row r="599" spans="1:12" ht="25.5">
      <c r="A599" s="55" t="s">
        <v>404</v>
      </c>
      <c r="B599" s="1" t="s">
        <v>334</v>
      </c>
      <c r="C599" s="1" t="s">
        <v>3</v>
      </c>
      <c r="D599" s="1" t="s">
        <v>18</v>
      </c>
      <c r="E599" s="1" t="s">
        <v>296</v>
      </c>
      <c r="F599" s="1" t="s">
        <v>68</v>
      </c>
      <c r="G599" s="1" t="s">
        <v>142</v>
      </c>
      <c r="H599" s="1" t="s">
        <v>143</v>
      </c>
      <c r="I599" s="13"/>
      <c r="J599" s="78">
        <f>J600+J603</f>
        <v>10474532</v>
      </c>
      <c r="K599" s="78">
        <f t="shared" ref="K599:L599" si="288">K600+K603</f>
        <v>11174500</v>
      </c>
      <c r="L599" s="78">
        <f t="shared" si="288"/>
        <v>11174500</v>
      </c>
    </row>
    <row r="600" spans="1:12" ht="30.75" customHeight="1">
      <c r="A600" s="168" t="s">
        <v>309</v>
      </c>
      <c r="B600" s="1" t="s">
        <v>334</v>
      </c>
      <c r="C600" s="1" t="s">
        <v>3</v>
      </c>
      <c r="D600" s="1" t="s">
        <v>18</v>
      </c>
      <c r="E600" s="1" t="s">
        <v>296</v>
      </c>
      <c r="F600" s="1" t="s">
        <v>68</v>
      </c>
      <c r="G600" s="1" t="s">
        <v>142</v>
      </c>
      <c r="H600" s="1" t="s">
        <v>308</v>
      </c>
      <c r="I600" s="13"/>
      <c r="J600" s="78">
        <f>J601</f>
        <v>8224532</v>
      </c>
      <c r="K600" s="78">
        <f t="shared" ref="K600:L601" si="289">K601</f>
        <v>8224532</v>
      </c>
      <c r="L600" s="78">
        <f t="shared" si="289"/>
        <v>8224532</v>
      </c>
    </row>
    <row r="601" spans="1:12" ht="25.5">
      <c r="A601" s="169" t="s">
        <v>231</v>
      </c>
      <c r="B601" s="1" t="s">
        <v>334</v>
      </c>
      <c r="C601" s="1" t="s">
        <v>3</v>
      </c>
      <c r="D601" s="1" t="s">
        <v>18</v>
      </c>
      <c r="E601" s="1" t="s">
        <v>296</v>
      </c>
      <c r="F601" s="1" t="s">
        <v>68</v>
      </c>
      <c r="G601" s="1" t="s">
        <v>142</v>
      </c>
      <c r="H601" s="1" t="s">
        <v>308</v>
      </c>
      <c r="I601" s="13" t="s">
        <v>92</v>
      </c>
      <c r="J601" s="78">
        <f>J602</f>
        <v>8224532</v>
      </c>
      <c r="K601" s="78">
        <f t="shared" si="289"/>
        <v>8224532</v>
      </c>
      <c r="L601" s="78">
        <f t="shared" si="289"/>
        <v>8224532</v>
      </c>
    </row>
    <row r="602" spans="1:12" ht="25.5">
      <c r="A602" s="168" t="s">
        <v>96</v>
      </c>
      <c r="B602" s="1" t="s">
        <v>334</v>
      </c>
      <c r="C602" s="1" t="s">
        <v>3</v>
      </c>
      <c r="D602" s="1" t="s">
        <v>18</v>
      </c>
      <c r="E602" s="1" t="s">
        <v>296</v>
      </c>
      <c r="F602" s="1" t="s">
        <v>68</v>
      </c>
      <c r="G602" s="1" t="s">
        <v>142</v>
      </c>
      <c r="H602" s="1" t="s">
        <v>308</v>
      </c>
      <c r="I602" s="13" t="s">
        <v>93</v>
      </c>
      <c r="J602" s="78">
        <f>J843+J1009</f>
        <v>8224532</v>
      </c>
      <c r="K602" s="78">
        <f>K843+K1009</f>
        <v>8224532</v>
      </c>
      <c r="L602" s="78">
        <f>L843+L1009</f>
        <v>8224532</v>
      </c>
    </row>
    <row r="603" spans="1:12" ht="20.25" customHeight="1">
      <c r="A603" s="168" t="s">
        <v>307</v>
      </c>
      <c r="B603" s="1" t="s">
        <v>334</v>
      </c>
      <c r="C603" s="1" t="s">
        <v>3</v>
      </c>
      <c r="D603" s="1" t="s">
        <v>18</v>
      </c>
      <c r="E603" s="1" t="s">
        <v>296</v>
      </c>
      <c r="F603" s="1" t="s">
        <v>68</v>
      </c>
      <c r="G603" s="1" t="s">
        <v>142</v>
      </c>
      <c r="H603" s="1" t="s">
        <v>306</v>
      </c>
      <c r="I603" s="13"/>
      <c r="J603" s="78">
        <f>J604</f>
        <v>2250000</v>
      </c>
      <c r="K603" s="78">
        <f t="shared" ref="K603:L604" si="290">K604</f>
        <v>2949968</v>
      </c>
      <c r="L603" s="78">
        <f t="shared" si="290"/>
        <v>2949968</v>
      </c>
    </row>
    <row r="604" spans="1:12" ht="25.5">
      <c r="A604" s="169" t="s">
        <v>231</v>
      </c>
      <c r="B604" s="1" t="s">
        <v>334</v>
      </c>
      <c r="C604" s="1" t="s">
        <v>3</v>
      </c>
      <c r="D604" s="1" t="s">
        <v>18</v>
      </c>
      <c r="E604" s="1" t="s">
        <v>296</v>
      </c>
      <c r="F604" s="1" t="s">
        <v>68</v>
      </c>
      <c r="G604" s="1" t="s">
        <v>142</v>
      </c>
      <c r="H604" s="1" t="s">
        <v>306</v>
      </c>
      <c r="I604" s="13" t="s">
        <v>92</v>
      </c>
      <c r="J604" s="78">
        <f>J605</f>
        <v>2250000</v>
      </c>
      <c r="K604" s="78">
        <f t="shared" si="290"/>
        <v>2949968</v>
      </c>
      <c r="L604" s="78">
        <f t="shared" si="290"/>
        <v>2949968</v>
      </c>
    </row>
    <row r="605" spans="1:12" ht="25.5">
      <c r="A605" s="168" t="s">
        <v>96</v>
      </c>
      <c r="B605" s="1" t="s">
        <v>334</v>
      </c>
      <c r="C605" s="1" t="s">
        <v>3</v>
      </c>
      <c r="D605" s="1" t="s">
        <v>18</v>
      </c>
      <c r="E605" s="1" t="s">
        <v>296</v>
      </c>
      <c r="F605" s="1" t="s">
        <v>68</v>
      </c>
      <c r="G605" s="1" t="s">
        <v>142</v>
      </c>
      <c r="H605" s="1" t="s">
        <v>306</v>
      </c>
      <c r="I605" s="13" t="s">
        <v>93</v>
      </c>
      <c r="J605" s="78">
        <f>J846</f>
        <v>2250000</v>
      </c>
      <c r="K605" s="78">
        <f t="shared" ref="K605:L605" si="291">K846</f>
        <v>2949968</v>
      </c>
      <c r="L605" s="78">
        <f t="shared" si="291"/>
        <v>2949968</v>
      </c>
    </row>
    <row r="606" spans="1:12">
      <c r="A606" s="168"/>
      <c r="B606" s="1"/>
      <c r="C606" s="1"/>
      <c r="D606" s="1"/>
      <c r="E606" s="1"/>
      <c r="F606" s="1"/>
      <c r="G606" s="1"/>
      <c r="H606" s="1"/>
      <c r="I606" s="13"/>
      <c r="J606" s="78"/>
      <c r="K606" s="78"/>
      <c r="L606" s="78"/>
    </row>
    <row r="607" spans="1:12" ht="15.75">
      <c r="A607" s="194" t="s">
        <v>122</v>
      </c>
      <c r="B607" s="24" t="s">
        <v>334</v>
      </c>
      <c r="C607" s="24" t="s">
        <v>14</v>
      </c>
      <c r="D607" s="24"/>
      <c r="E607" s="24"/>
      <c r="F607" s="24"/>
      <c r="G607" s="24"/>
      <c r="H607" s="24"/>
      <c r="I607" s="31"/>
      <c r="J607" s="96">
        <f>J608</f>
        <v>172500</v>
      </c>
      <c r="K607" s="96">
        <f t="shared" ref="K607:L608" si="292">K608</f>
        <v>172500</v>
      </c>
      <c r="L607" s="96">
        <f t="shared" si="292"/>
        <v>172500</v>
      </c>
    </row>
    <row r="608" spans="1:12">
      <c r="A608" s="22" t="s">
        <v>123</v>
      </c>
      <c r="B608" s="14" t="s">
        <v>334</v>
      </c>
      <c r="C608" s="14" t="s">
        <v>14</v>
      </c>
      <c r="D608" s="14" t="s">
        <v>14</v>
      </c>
      <c r="E608" s="14"/>
      <c r="F608" s="14"/>
      <c r="G608" s="14"/>
      <c r="H608" s="14"/>
      <c r="I608" s="25"/>
      <c r="J608" s="97">
        <f>J609</f>
        <v>172500</v>
      </c>
      <c r="K608" s="97">
        <f t="shared" si="292"/>
        <v>172500</v>
      </c>
      <c r="L608" s="97">
        <f t="shared" si="292"/>
        <v>172500</v>
      </c>
    </row>
    <row r="609" spans="1:12" ht="25.5">
      <c r="A609" s="264" t="s">
        <v>405</v>
      </c>
      <c r="B609" s="10" t="s">
        <v>334</v>
      </c>
      <c r="C609" s="10" t="s">
        <v>14</v>
      </c>
      <c r="D609" s="10" t="s">
        <v>14</v>
      </c>
      <c r="E609" s="10" t="s">
        <v>183</v>
      </c>
      <c r="F609" s="10" t="s">
        <v>68</v>
      </c>
      <c r="G609" s="10" t="s">
        <v>142</v>
      </c>
      <c r="H609" s="10" t="s">
        <v>143</v>
      </c>
      <c r="I609" s="13"/>
      <c r="J609" s="78">
        <f>J610</f>
        <v>172500</v>
      </c>
      <c r="K609" s="78">
        <f t="shared" ref="K609:L609" si="293">K610</f>
        <v>172500</v>
      </c>
      <c r="L609" s="78">
        <f t="shared" si="293"/>
        <v>172500</v>
      </c>
    </row>
    <row r="610" spans="1:12">
      <c r="A610" s="196" t="s">
        <v>184</v>
      </c>
      <c r="B610" s="10" t="s">
        <v>334</v>
      </c>
      <c r="C610" s="10" t="s">
        <v>14</v>
      </c>
      <c r="D610" s="10" t="s">
        <v>14</v>
      </c>
      <c r="E610" s="10" t="s">
        <v>183</v>
      </c>
      <c r="F610" s="10" t="s">
        <v>68</v>
      </c>
      <c r="G610" s="10" t="s">
        <v>142</v>
      </c>
      <c r="H610" s="10" t="s">
        <v>185</v>
      </c>
      <c r="I610" s="13"/>
      <c r="J610" s="78">
        <f>J611</f>
        <v>172500</v>
      </c>
      <c r="K610" s="78">
        <f t="shared" ref="K610:L611" si="294">K611</f>
        <v>172500</v>
      </c>
      <c r="L610" s="78">
        <f t="shared" si="294"/>
        <v>172500</v>
      </c>
    </row>
    <row r="611" spans="1:12">
      <c r="A611" s="9" t="s">
        <v>98</v>
      </c>
      <c r="B611" s="10" t="s">
        <v>334</v>
      </c>
      <c r="C611" s="10" t="s">
        <v>14</v>
      </c>
      <c r="D611" s="10" t="s">
        <v>14</v>
      </c>
      <c r="E611" s="10" t="s">
        <v>183</v>
      </c>
      <c r="F611" s="10" t="s">
        <v>68</v>
      </c>
      <c r="G611" s="10" t="s">
        <v>142</v>
      </c>
      <c r="H611" s="10" t="s">
        <v>185</v>
      </c>
      <c r="I611" s="13" t="s">
        <v>97</v>
      </c>
      <c r="J611" s="78">
        <f>J612</f>
        <v>172500</v>
      </c>
      <c r="K611" s="78">
        <f t="shared" si="294"/>
        <v>172500</v>
      </c>
      <c r="L611" s="78">
        <f t="shared" si="294"/>
        <v>172500</v>
      </c>
    </row>
    <row r="612" spans="1:12" ht="25.5">
      <c r="A612" s="9" t="s">
        <v>104</v>
      </c>
      <c r="B612" s="10" t="s">
        <v>334</v>
      </c>
      <c r="C612" s="10" t="s">
        <v>14</v>
      </c>
      <c r="D612" s="10" t="s">
        <v>14</v>
      </c>
      <c r="E612" s="10" t="s">
        <v>183</v>
      </c>
      <c r="F612" s="10" t="s">
        <v>68</v>
      </c>
      <c r="G612" s="10" t="s">
        <v>142</v>
      </c>
      <c r="H612" s="10" t="s">
        <v>185</v>
      </c>
      <c r="I612" s="13" t="s">
        <v>105</v>
      </c>
      <c r="J612" s="78">
        <f>J852</f>
        <v>172500</v>
      </c>
      <c r="K612" s="78">
        <f t="shared" ref="K612:L612" si="295">K852</f>
        <v>172500</v>
      </c>
      <c r="L612" s="78">
        <f t="shared" si="295"/>
        <v>172500</v>
      </c>
    </row>
    <row r="613" spans="1:12">
      <c r="A613" s="9"/>
      <c r="B613" s="10"/>
      <c r="C613" s="10"/>
      <c r="D613" s="10"/>
      <c r="E613" s="10"/>
      <c r="F613" s="10"/>
      <c r="G613" s="10"/>
      <c r="H613" s="10"/>
      <c r="I613" s="13"/>
      <c r="J613" s="78"/>
      <c r="K613" s="78"/>
      <c r="L613" s="78"/>
    </row>
    <row r="614" spans="1:12" ht="15.75">
      <c r="A614" s="167" t="s">
        <v>5</v>
      </c>
      <c r="B614" s="28" t="s">
        <v>334</v>
      </c>
      <c r="C614" s="28" t="s">
        <v>30</v>
      </c>
      <c r="D614" s="28"/>
      <c r="E614" s="28"/>
      <c r="F614" s="28"/>
      <c r="G614" s="28"/>
      <c r="H614" s="28"/>
      <c r="I614" s="31"/>
      <c r="J614" s="96">
        <f>J615+J621+J645</f>
        <v>7952019</v>
      </c>
      <c r="K614" s="96">
        <f>K615+K621+K645</f>
        <v>6872000</v>
      </c>
      <c r="L614" s="96">
        <f>L615+L621+L645</f>
        <v>6872000</v>
      </c>
    </row>
    <row r="615" spans="1:12">
      <c r="A615" s="22" t="s">
        <v>6</v>
      </c>
      <c r="B615" s="15" t="s">
        <v>334</v>
      </c>
      <c r="C615" s="15" t="s">
        <v>30</v>
      </c>
      <c r="D615" s="15" t="s">
        <v>20</v>
      </c>
      <c r="E615" s="15"/>
      <c r="F615" s="15"/>
      <c r="G615" s="15"/>
      <c r="H615" s="15"/>
      <c r="I615" s="25"/>
      <c r="J615" s="97">
        <f>J616</f>
        <v>6400000</v>
      </c>
      <c r="K615" s="97">
        <f t="shared" ref="K615:L617" si="296">K616</f>
        <v>6400000</v>
      </c>
      <c r="L615" s="97">
        <f t="shared" si="296"/>
        <v>6400000</v>
      </c>
    </row>
    <row r="616" spans="1:12">
      <c r="A616" s="9" t="s">
        <v>81</v>
      </c>
      <c r="B616" s="10" t="s">
        <v>334</v>
      </c>
      <c r="C616" s="10" t="s">
        <v>30</v>
      </c>
      <c r="D616" s="10" t="s">
        <v>20</v>
      </c>
      <c r="E616" s="10" t="s">
        <v>80</v>
      </c>
      <c r="F616" s="10" t="s">
        <v>68</v>
      </c>
      <c r="G616" s="10" t="s">
        <v>142</v>
      </c>
      <c r="H616" s="10" t="s">
        <v>143</v>
      </c>
      <c r="I616" s="17"/>
      <c r="J616" s="78">
        <f>J617</f>
        <v>6400000</v>
      </c>
      <c r="K616" s="78">
        <f t="shared" si="296"/>
        <v>6400000</v>
      </c>
      <c r="L616" s="78">
        <f t="shared" si="296"/>
        <v>6400000</v>
      </c>
    </row>
    <row r="617" spans="1:12" ht="25.5">
      <c r="A617" s="264" t="s">
        <v>202</v>
      </c>
      <c r="B617" s="10" t="s">
        <v>334</v>
      </c>
      <c r="C617" s="10" t="s">
        <v>30</v>
      </c>
      <c r="D617" s="10" t="s">
        <v>20</v>
      </c>
      <c r="E617" s="10" t="s">
        <v>80</v>
      </c>
      <c r="F617" s="10" t="s">
        <v>68</v>
      </c>
      <c r="G617" s="10" t="s">
        <v>142</v>
      </c>
      <c r="H617" s="10" t="s">
        <v>168</v>
      </c>
      <c r="I617" s="17"/>
      <c r="J617" s="78">
        <f>J618</f>
        <v>6400000</v>
      </c>
      <c r="K617" s="78">
        <f t="shared" si="296"/>
        <v>6400000</v>
      </c>
      <c r="L617" s="78">
        <f t="shared" si="296"/>
        <v>6400000</v>
      </c>
    </row>
    <row r="618" spans="1:12">
      <c r="A618" s="9" t="s">
        <v>98</v>
      </c>
      <c r="B618" s="10" t="s">
        <v>334</v>
      </c>
      <c r="C618" s="10" t="s">
        <v>30</v>
      </c>
      <c r="D618" s="10" t="s">
        <v>20</v>
      </c>
      <c r="E618" s="10" t="s">
        <v>80</v>
      </c>
      <c r="F618" s="10" t="s">
        <v>68</v>
      </c>
      <c r="G618" s="10" t="s">
        <v>142</v>
      </c>
      <c r="H618" s="10" t="s">
        <v>168</v>
      </c>
      <c r="I618" s="17" t="s">
        <v>97</v>
      </c>
      <c r="J618" s="78">
        <f>J619</f>
        <v>6400000</v>
      </c>
      <c r="K618" s="78">
        <f t="shared" ref="K618:L618" si="297">K619</f>
        <v>6400000</v>
      </c>
      <c r="L618" s="78">
        <f t="shared" si="297"/>
        <v>6400000</v>
      </c>
    </row>
    <row r="619" spans="1:12">
      <c r="A619" s="9" t="s">
        <v>227</v>
      </c>
      <c r="B619" s="10" t="s">
        <v>334</v>
      </c>
      <c r="C619" s="10" t="s">
        <v>30</v>
      </c>
      <c r="D619" s="10" t="s">
        <v>20</v>
      </c>
      <c r="E619" s="10" t="s">
        <v>80</v>
      </c>
      <c r="F619" s="10" t="s">
        <v>68</v>
      </c>
      <c r="G619" s="10" t="s">
        <v>142</v>
      </c>
      <c r="H619" s="10" t="s">
        <v>168</v>
      </c>
      <c r="I619" s="110" t="s">
        <v>226</v>
      </c>
      <c r="J619" s="78">
        <f>J858</f>
        <v>6400000</v>
      </c>
      <c r="K619" s="78">
        <f t="shared" ref="K619:L619" si="298">K858</f>
        <v>6400000</v>
      </c>
      <c r="L619" s="78">
        <f t="shared" si="298"/>
        <v>6400000</v>
      </c>
    </row>
    <row r="620" spans="1:12">
      <c r="A620" s="9"/>
      <c r="B620" s="10"/>
      <c r="C620" s="10"/>
      <c r="D620" s="10"/>
      <c r="E620" s="10"/>
      <c r="F620" s="10"/>
      <c r="G620" s="10"/>
      <c r="H620" s="10"/>
      <c r="I620" s="110"/>
      <c r="J620" s="78"/>
      <c r="K620" s="78"/>
      <c r="L620" s="78"/>
    </row>
    <row r="621" spans="1:12">
      <c r="A621" s="22" t="s">
        <v>7</v>
      </c>
      <c r="B621" s="15" t="s">
        <v>334</v>
      </c>
      <c r="C621" s="15" t="s">
        <v>30</v>
      </c>
      <c r="D621" s="15" t="s">
        <v>13</v>
      </c>
      <c r="E621" s="15"/>
      <c r="F621" s="15"/>
      <c r="G621" s="15"/>
      <c r="H621" s="1"/>
      <c r="I621" s="13"/>
      <c r="J621" s="97">
        <f>J622+J626+J634</f>
        <v>1502019</v>
      </c>
      <c r="K621" s="97">
        <f t="shared" ref="K621:L621" si="299">K622+K626+K634</f>
        <v>422000</v>
      </c>
      <c r="L621" s="97">
        <f t="shared" si="299"/>
        <v>422000</v>
      </c>
    </row>
    <row r="622" spans="1:12" ht="25.5">
      <c r="A622" s="263" t="s">
        <v>393</v>
      </c>
      <c r="B622" s="1" t="s">
        <v>334</v>
      </c>
      <c r="C622" s="10" t="s">
        <v>30</v>
      </c>
      <c r="D622" s="10" t="s">
        <v>13</v>
      </c>
      <c r="E622" s="10" t="s">
        <v>3</v>
      </c>
      <c r="F622" s="10" t="s">
        <v>68</v>
      </c>
      <c r="G622" s="10" t="s">
        <v>142</v>
      </c>
      <c r="H622" s="10" t="s">
        <v>143</v>
      </c>
      <c r="I622" s="17"/>
      <c r="J622" s="98">
        <f>J623</f>
        <v>200000</v>
      </c>
      <c r="K622" s="98">
        <f t="shared" ref="K622:L622" si="300">K623</f>
        <v>200000</v>
      </c>
      <c r="L622" s="98">
        <f t="shared" si="300"/>
        <v>200000</v>
      </c>
    </row>
    <row r="623" spans="1:12">
      <c r="A623" s="265" t="s">
        <v>320</v>
      </c>
      <c r="B623" s="1" t="s">
        <v>334</v>
      </c>
      <c r="C623" s="10" t="s">
        <v>30</v>
      </c>
      <c r="D623" s="10" t="s">
        <v>13</v>
      </c>
      <c r="E623" s="10" t="s">
        <v>3</v>
      </c>
      <c r="F623" s="10" t="s">
        <v>68</v>
      </c>
      <c r="G623" s="10" t="s">
        <v>142</v>
      </c>
      <c r="H623" s="56" t="s">
        <v>321</v>
      </c>
      <c r="I623" s="17"/>
      <c r="J623" s="98">
        <f>J624</f>
        <v>200000</v>
      </c>
      <c r="K623" s="98">
        <f t="shared" ref="K623:L624" si="301">K624</f>
        <v>200000</v>
      </c>
      <c r="L623" s="98">
        <f t="shared" si="301"/>
        <v>200000</v>
      </c>
    </row>
    <row r="624" spans="1:12">
      <c r="A624" s="9" t="s">
        <v>98</v>
      </c>
      <c r="B624" s="1" t="s">
        <v>334</v>
      </c>
      <c r="C624" s="10" t="s">
        <v>30</v>
      </c>
      <c r="D624" s="10" t="s">
        <v>13</v>
      </c>
      <c r="E624" s="10" t="s">
        <v>3</v>
      </c>
      <c r="F624" s="10" t="s">
        <v>68</v>
      </c>
      <c r="G624" s="10" t="s">
        <v>142</v>
      </c>
      <c r="H624" s="56" t="s">
        <v>321</v>
      </c>
      <c r="I624" s="17" t="s">
        <v>97</v>
      </c>
      <c r="J624" s="98">
        <f>J625</f>
        <v>200000</v>
      </c>
      <c r="K624" s="98">
        <f t="shared" si="301"/>
        <v>200000</v>
      </c>
      <c r="L624" s="98">
        <f t="shared" si="301"/>
        <v>200000</v>
      </c>
    </row>
    <row r="625" spans="1:12" ht="25.5">
      <c r="A625" s="9" t="s">
        <v>104</v>
      </c>
      <c r="B625" s="1" t="s">
        <v>334</v>
      </c>
      <c r="C625" s="10" t="s">
        <v>30</v>
      </c>
      <c r="D625" s="10" t="s">
        <v>13</v>
      </c>
      <c r="E625" s="10" t="s">
        <v>3</v>
      </c>
      <c r="F625" s="10" t="s">
        <v>68</v>
      </c>
      <c r="G625" s="10" t="s">
        <v>142</v>
      </c>
      <c r="H625" s="56" t="s">
        <v>321</v>
      </c>
      <c r="I625" s="17" t="s">
        <v>105</v>
      </c>
      <c r="J625" s="98">
        <f>J863</f>
        <v>200000</v>
      </c>
      <c r="K625" s="98">
        <f t="shared" ref="K625:L625" si="302">K863</f>
        <v>200000</v>
      </c>
      <c r="L625" s="98">
        <f t="shared" si="302"/>
        <v>200000</v>
      </c>
    </row>
    <row r="626" spans="1:12" ht="38.25">
      <c r="A626" s="55" t="s">
        <v>395</v>
      </c>
      <c r="B626" s="1" t="s">
        <v>334</v>
      </c>
      <c r="C626" s="10" t="s">
        <v>30</v>
      </c>
      <c r="D626" s="10" t="s">
        <v>13</v>
      </c>
      <c r="E626" s="1" t="s">
        <v>27</v>
      </c>
      <c r="F626" s="1" t="s">
        <v>68</v>
      </c>
      <c r="G626" s="1" t="s">
        <v>142</v>
      </c>
      <c r="H626" s="1" t="s">
        <v>143</v>
      </c>
      <c r="I626" s="13"/>
      <c r="J626" s="78">
        <f>J627</f>
        <v>1080019</v>
      </c>
      <c r="K626" s="78">
        <f t="shared" ref="K626:L626" si="303">K627</f>
        <v>0</v>
      </c>
      <c r="L626" s="78">
        <f t="shared" si="303"/>
        <v>0</v>
      </c>
    </row>
    <row r="627" spans="1:12">
      <c r="A627" s="189" t="s">
        <v>200</v>
      </c>
      <c r="B627" s="1" t="s">
        <v>334</v>
      </c>
      <c r="C627" s="10" t="s">
        <v>30</v>
      </c>
      <c r="D627" s="10" t="s">
        <v>13</v>
      </c>
      <c r="E627" s="1" t="s">
        <v>27</v>
      </c>
      <c r="F627" s="1" t="s">
        <v>121</v>
      </c>
      <c r="G627" s="1" t="s">
        <v>142</v>
      </c>
      <c r="H627" s="1" t="s">
        <v>143</v>
      </c>
      <c r="I627" s="13"/>
      <c r="J627" s="78">
        <f>J628+J631</f>
        <v>1080019</v>
      </c>
      <c r="K627" s="78">
        <f t="shared" ref="K627:L627" si="304">K628+K631</f>
        <v>0</v>
      </c>
      <c r="L627" s="78">
        <f t="shared" si="304"/>
        <v>0</v>
      </c>
    </row>
    <row r="628" spans="1:12" ht="38.25">
      <c r="A628" s="262" t="s">
        <v>368</v>
      </c>
      <c r="B628" s="1" t="s">
        <v>334</v>
      </c>
      <c r="C628" s="10" t="s">
        <v>30</v>
      </c>
      <c r="D628" s="10" t="s">
        <v>13</v>
      </c>
      <c r="E628" s="56" t="s">
        <v>27</v>
      </c>
      <c r="F628" s="56" t="s">
        <v>121</v>
      </c>
      <c r="G628" s="56" t="s">
        <v>228</v>
      </c>
      <c r="H628" s="56" t="s">
        <v>229</v>
      </c>
      <c r="I628" s="110"/>
      <c r="J628" s="78">
        <f>J629</f>
        <v>1058418.6200000001</v>
      </c>
      <c r="K628" s="78">
        <f t="shared" ref="K628:L629" si="305">K629</f>
        <v>0</v>
      </c>
      <c r="L628" s="78">
        <f t="shared" si="305"/>
        <v>0</v>
      </c>
    </row>
    <row r="629" spans="1:12">
      <c r="A629" s="9" t="s">
        <v>98</v>
      </c>
      <c r="B629" s="1" t="s">
        <v>334</v>
      </c>
      <c r="C629" s="10" t="s">
        <v>30</v>
      </c>
      <c r="D629" s="10" t="s">
        <v>13</v>
      </c>
      <c r="E629" s="56" t="s">
        <v>27</v>
      </c>
      <c r="F629" s="56" t="s">
        <v>121</v>
      </c>
      <c r="G629" s="56" t="s">
        <v>228</v>
      </c>
      <c r="H629" s="56" t="s">
        <v>229</v>
      </c>
      <c r="I629" s="110" t="s">
        <v>97</v>
      </c>
      <c r="J629" s="78">
        <f>J630</f>
        <v>1058418.6200000001</v>
      </c>
      <c r="K629" s="78">
        <f t="shared" si="305"/>
        <v>0</v>
      </c>
      <c r="L629" s="78">
        <f t="shared" si="305"/>
        <v>0</v>
      </c>
    </row>
    <row r="630" spans="1:12" ht="25.5">
      <c r="A630" s="9" t="s">
        <v>104</v>
      </c>
      <c r="B630" s="1" t="s">
        <v>334</v>
      </c>
      <c r="C630" s="10" t="s">
        <v>30</v>
      </c>
      <c r="D630" s="10" t="s">
        <v>13</v>
      </c>
      <c r="E630" s="56" t="s">
        <v>27</v>
      </c>
      <c r="F630" s="56" t="s">
        <v>121</v>
      </c>
      <c r="G630" s="56" t="s">
        <v>228</v>
      </c>
      <c r="H630" s="56" t="s">
        <v>229</v>
      </c>
      <c r="I630" s="110" t="s">
        <v>105</v>
      </c>
      <c r="J630" s="78">
        <f>J868</f>
        <v>1058418.6200000001</v>
      </c>
      <c r="K630" s="78">
        <f t="shared" ref="K630:L630" si="306">K868</f>
        <v>0</v>
      </c>
      <c r="L630" s="78">
        <f t="shared" si="306"/>
        <v>0</v>
      </c>
    </row>
    <row r="631" spans="1:12" ht="24.75" customHeight="1">
      <c r="A631" s="262" t="s">
        <v>369</v>
      </c>
      <c r="B631" s="1" t="s">
        <v>334</v>
      </c>
      <c r="C631" s="10" t="s">
        <v>30</v>
      </c>
      <c r="D631" s="10" t="s">
        <v>13</v>
      </c>
      <c r="E631" s="56" t="s">
        <v>27</v>
      </c>
      <c r="F631" s="56" t="s">
        <v>121</v>
      </c>
      <c r="G631" s="56" t="s">
        <v>228</v>
      </c>
      <c r="H631" s="56" t="s">
        <v>230</v>
      </c>
      <c r="I631" s="110"/>
      <c r="J631" s="78">
        <f>J632</f>
        <v>21600.38</v>
      </c>
      <c r="K631" s="78">
        <f t="shared" ref="K631:L632" si="307">K632</f>
        <v>0</v>
      </c>
      <c r="L631" s="78">
        <f t="shared" si="307"/>
        <v>0</v>
      </c>
    </row>
    <row r="632" spans="1:12">
      <c r="A632" s="9" t="s">
        <v>98</v>
      </c>
      <c r="B632" s="1" t="s">
        <v>334</v>
      </c>
      <c r="C632" s="10" t="s">
        <v>30</v>
      </c>
      <c r="D632" s="10" t="s">
        <v>13</v>
      </c>
      <c r="E632" s="56" t="s">
        <v>27</v>
      </c>
      <c r="F632" s="56" t="s">
        <v>121</v>
      </c>
      <c r="G632" s="56" t="s">
        <v>228</v>
      </c>
      <c r="H632" s="56" t="s">
        <v>230</v>
      </c>
      <c r="I632" s="110" t="s">
        <v>97</v>
      </c>
      <c r="J632" s="78">
        <f>J633</f>
        <v>21600.38</v>
      </c>
      <c r="K632" s="78">
        <f t="shared" si="307"/>
        <v>0</v>
      </c>
      <c r="L632" s="78">
        <f t="shared" si="307"/>
        <v>0</v>
      </c>
    </row>
    <row r="633" spans="1:12" ht="25.5">
      <c r="A633" s="9" t="s">
        <v>104</v>
      </c>
      <c r="B633" s="1" t="s">
        <v>334</v>
      </c>
      <c r="C633" s="10" t="s">
        <v>30</v>
      </c>
      <c r="D633" s="10" t="s">
        <v>13</v>
      </c>
      <c r="E633" s="56" t="s">
        <v>27</v>
      </c>
      <c r="F633" s="56" t="s">
        <v>121</v>
      </c>
      <c r="G633" s="56" t="s">
        <v>228</v>
      </c>
      <c r="H633" s="56" t="s">
        <v>230</v>
      </c>
      <c r="I633" s="110" t="s">
        <v>105</v>
      </c>
      <c r="J633" s="78">
        <f>J871</f>
        <v>21600.38</v>
      </c>
      <c r="K633" s="78">
        <f t="shared" ref="K633:L633" si="308">K871</f>
        <v>0</v>
      </c>
      <c r="L633" s="78">
        <f t="shared" si="308"/>
        <v>0</v>
      </c>
    </row>
    <row r="634" spans="1:12">
      <c r="A634" s="9" t="s">
        <v>81</v>
      </c>
      <c r="B634" s="1" t="s">
        <v>334</v>
      </c>
      <c r="C634" s="1" t="s">
        <v>30</v>
      </c>
      <c r="D634" s="1" t="s">
        <v>13</v>
      </c>
      <c r="E634" s="1" t="s">
        <v>80</v>
      </c>
      <c r="F634" s="1" t="s">
        <v>68</v>
      </c>
      <c r="G634" s="1" t="s">
        <v>142</v>
      </c>
      <c r="H634" s="1" t="s">
        <v>143</v>
      </c>
      <c r="I634" s="13"/>
      <c r="J634" s="78">
        <f>J635+J638+J641</f>
        <v>222000</v>
      </c>
      <c r="K634" s="78">
        <f t="shared" ref="K634:L634" si="309">K635+K638+K641</f>
        <v>222000</v>
      </c>
      <c r="L634" s="78">
        <f t="shared" si="309"/>
        <v>222000</v>
      </c>
    </row>
    <row r="635" spans="1:12">
      <c r="A635" s="9" t="s">
        <v>106</v>
      </c>
      <c r="B635" s="1" t="s">
        <v>334</v>
      </c>
      <c r="C635" s="1" t="s">
        <v>30</v>
      </c>
      <c r="D635" s="1" t="s">
        <v>13</v>
      </c>
      <c r="E635" s="1" t="s">
        <v>80</v>
      </c>
      <c r="F635" s="1" t="s">
        <v>68</v>
      </c>
      <c r="G635" s="1" t="s">
        <v>142</v>
      </c>
      <c r="H635" s="1" t="s">
        <v>169</v>
      </c>
      <c r="I635" s="13"/>
      <c r="J635" s="78">
        <f>J636</f>
        <v>100000</v>
      </c>
      <c r="K635" s="78">
        <f t="shared" ref="K635:L636" si="310">K636</f>
        <v>100000</v>
      </c>
      <c r="L635" s="78">
        <f t="shared" si="310"/>
        <v>100000</v>
      </c>
    </row>
    <row r="636" spans="1:12">
      <c r="A636" s="9" t="s">
        <v>98</v>
      </c>
      <c r="B636" s="1" t="s">
        <v>334</v>
      </c>
      <c r="C636" s="1" t="s">
        <v>30</v>
      </c>
      <c r="D636" s="1" t="s">
        <v>13</v>
      </c>
      <c r="E636" s="1" t="s">
        <v>80</v>
      </c>
      <c r="F636" s="1" t="s">
        <v>68</v>
      </c>
      <c r="G636" s="1" t="s">
        <v>142</v>
      </c>
      <c r="H636" s="1" t="s">
        <v>169</v>
      </c>
      <c r="I636" s="13" t="s">
        <v>97</v>
      </c>
      <c r="J636" s="78">
        <f>J637</f>
        <v>100000</v>
      </c>
      <c r="K636" s="78">
        <f t="shared" si="310"/>
        <v>100000</v>
      </c>
      <c r="L636" s="78">
        <f t="shared" si="310"/>
        <v>100000</v>
      </c>
    </row>
    <row r="637" spans="1:12">
      <c r="A637" s="168" t="s">
        <v>115</v>
      </c>
      <c r="B637" s="1" t="s">
        <v>334</v>
      </c>
      <c r="C637" s="1" t="s">
        <v>30</v>
      </c>
      <c r="D637" s="1" t="s">
        <v>13</v>
      </c>
      <c r="E637" s="1" t="s">
        <v>80</v>
      </c>
      <c r="F637" s="1" t="s">
        <v>68</v>
      </c>
      <c r="G637" s="1" t="s">
        <v>142</v>
      </c>
      <c r="H637" s="1" t="s">
        <v>169</v>
      </c>
      <c r="I637" s="13" t="s">
        <v>114</v>
      </c>
      <c r="J637" s="78">
        <f>J875</f>
        <v>100000</v>
      </c>
      <c r="K637" s="78">
        <f t="shared" ref="K637:L637" si="311">K875</f>
        <v>100000</v>
      </c>
      <c r="L637" s="78">
        <f t="shared" si="311"/>
        <v>100000</v>
      </c>
    </row>
    <row r="638" spans="1:12" ht="25.5">
      <c r="A638" s="168" t="s">
        <v>331</v>
      </c>
      <c r="B638" s="1" t="s">
        <v>334</v>
      </c>
      <c r="C638" s="1" t="s">
        <v>30</v>
      </c>
      <c r="D638" s="1" t="s">
        <v>13</v>
      </c>
      <c r="E638" s="1" t="s">
        <v>80</v>
      </c>
      <c r="F638" s="1" t="s">
        <v>68</v>
      </c>
      <c r="G638" s="1" t="s">
        <v>142</v>
      </c>
      <c r="H638" s="1" t="s">
        <v>170</v>
      </c>
      <c r="I638" s="13"/>
      <c r="J638" s="78">
        <f>J639</f>
        <v>72000</v>
      </c>
      <c r="K638" s="78">
        <f t="shared" ref="K638:L639" si="312">K639</f>
        <v>72000</v>
      </c>
      <c r="L638" s="78">
        <f t="shared" si="312"/>
        <v>72000</v>
      </c>
    </row>
    <row r="639" spans="1:12">
      <c r="A639" s="9" t="s">
        <v>98</v>
      </c>
      <c r="B639" s="1" t="s">
        <v>334</v>
      </c>
      <c r="C639" s="1" t="s">
        <v>30</v>
      </c>
      <c r="D639" s="1" t="s">
        <v>13</v>
      </c>
      <c r="E639" s="1" t="s">
        <v>80</v>
      </c>
      <c r="F639" s="1" t="s">
        <v>68</v>
      </c>
      <c r="G639" s="1" t="s">
        <v>142</v>
      </c>
      <c r="H639" s="1" t="s">
        <v>170</v>
      </c>
      <c r="I639" s="13" t="s">
        <v>97</v>
      </c>
      <c r="J639" s="78">
        <f>J640</f>
        <v>72000</v>
      </c>
      <c r="K639" s="78">
        <f t="shared" si="312"/>
        <v>72000</v>
      </c>
      <c r="L639" s="78">
        <f t="shared" si="312"/>
        <v>72000</v>
      </c>
    </row>
    <row r="640" spans="1:12">
      <c r="A640" s="168" t="s">
        <v>115</v>
      </c>
      <c r="B640" s="1" t="s">
        <v>334</v>
      </c>
      <c r="C640" s="1" t="s">
        <v>30</v>
      </c>
      <c r="D640" s="1" t="s">
        <v>13</v>
      </c>
      <c r="E640" s="1" t="s">
        <v>80</v>
      </c>
      <c r="F640" s="1" t="s">
        <v>68</v>
      </c>
      <c r="G640" s="1" t="s">
        <v>142</v>
      </c>
      <c r="H640" s="1" t="s">
        <v>170</v>
      </c>
      <c r="I640" s="13" t="s">
        <v>114</v>
      </c>
      <c r="J640" s="78">
        <f>J878</f>
        <v>72000</v>
      </c>
      <c r="K640" s="78">
        <f t="shared" ref="K640:L640" si="313">K878</f>
        <v>72000</v>
      </c>
      <c r="L640" s="78">
        <f t="shared" si="313"/>
        <v>72000</v>
      </c>
    </row>
    <row r="641" spans="1:12" ht="25.5">
      <c r="A641" s="168" t="s">
        <v>332</v>
      </c>
      <c r="B641" s="1" t="s">
        <v>334</v>
      </c>
      <c r="C641" s="1" t="s">
        <v>30</v>
      </c>
      <c r="D641" s="1" t="s">
        <v>13</v>
      </c>
      <c r="E641" s="1" t="s">
        <v>80</v>
      </c>
      <c r="F641" s="1" t="s">
        <v>68</v>
      </c>
      <c r="G641" s="1" t="s">
        <v>142</v>
      </c>
      <c r="H641" s="1" t="s">
        <v>171</v>
      </c>
      <c r="I641" s="13"/>
      <c r="J641" s="78">
        <f>J642</f>
        <v>50000</v>
      </c>
      <c r="K641" s="78">
        <f t="shared" ref="K641:L641" si="314">K642</f>
        <v>50000</v>
      </c>
      <c r="L641" s="78">
        <f t="shared" si="314"/>
        <v>50000</v>
      </c>
    </row>
    <row r="642" spans="1:12">
      <c r="A642" s="9" t="s">
        <v>98</v>
      </c>
      <c r="B642" s="1" t="s">
        <v>334</v>
      </c>
      <c r="C642" s="1" t="s">
        <v>30</v>
      </c>
      <c r="D642" s="1" t="s">
        <v>13</v>
      </c>
      <c r="E642" s="1" t="s">
        <v>80</v>
      </c>
      <c r="F642" s="1" t="s">
        <v>68</v>
      </c>
      <c r="G642" s="1" t="s">
        <v>142</v>
      </c>
      <c r="H642" s="1" t="s">
        <v>171</v>
      </c>
      <c r="I642" s="13" t="s">
        <v>97</v>
      </c>
      <c r="J642" s="78">
        <f>J643</f>
        <v>50000</v>
      </c>
      <c r="K642" s="78">
        <f t="shared" ref="K642:L642" si="315">K643</f>
        <v>50000</v>
      </c>
      <c r="L642" s="78">
        <f t="shared" si="315"/>
        <v>50000</v>
      </c>
    </row>
    <row r="643" spans="1:12">
      <c r="A643" s="168" t="s">
        <v>115</v>
      </c>
      <c r="B643" s="1" t="s">
        <v>334</v>
      </c>
      <c r="C643" s="1" t="s">
        <v>30</v>
      </c>
      <c r="D643" s="1" t="s">
        <v>13</v>
      </c>
      <c r="E643" s="1" t="s">
        <v>80</v>
      </c>
      <c r="F643" s="1" t="s">
        <v>68</v>
      </c>
      <c r="G643" s="1" t="s">
        <v>142</v>
      </c>
      <c r="H643" s="1" t="s">
        <v>171</v>
      </c>
      <c r="I643" s="13" t="s">
        <v>114</v>
      </c>
      <c r="J643" s="78">
        <f>J881</f>
        <v>50000</v>
      </c>
      <c r="K643" s="78">
        <f t="shared" ref="K643:L643" si="316">K881</f>
        <v>50000</v>
      </c>
      <c r="L643" s="78">
        <f t="shared" si="316"/>
        <v>50000</v>
      </c>
    </row>
    <row r="644" spans="1:12">
      <c r="A644" s="168"/>
      <c r="B644" s="1"/>
      <c r="C644" s="1"/>
      <c r="D644" s="1"/>
      <c r="E644" s="1"/>
      <c r="F644" s="1"/>
      <c r="G644" s="1"/>
      <c r="H644" s="1"/>
      <c r="I644" s="13"/>
      <c r="J644" s="78"/>
      <c r="K644" s="78"/>
      <c r="L644" s="78"/>
    </row>
    <row r="645" spans="1:12">
      <c r="A645" s="195" t="s">
        <v>21</v>
      </c>
      <c r="B645" s="14" t="s">
        <v>334</v>
      </c>
      <c r="C645" s="14" t="s">
        <v>30</v>
      </c>
      <c r="D645" s="14" t="s">
        <v>16</v>
      </c>
      <c r="E645" s="14"/>
      <c r="F645" s="14"/>
      <c r="G645" s="14"/>
      <c r="H645" s="1"/>
      <c r="I645" s="13"/>
      <c r="J645" s="97">
        <f>J646</f>
        <v>50000</v>
      </c>
      <c r="K645" s="97">
        <f t="shared" ref="K645:L646" si="317">K646</f>
        <v>50000</v>
      </c>
      <c r="L645" s="97">
        <f t="shared" si="317"/>
        <v>50000</v>
      </c>
    </row>
    <row r="646" spans="1:12" ht="38.25">
      <c r="A646" s="106" t="s">
        <v>406</v>
      </c>
      <c r="B646" s="1" t="s">
        <v>334</v>
      </c>
      <c r="C646" s="1" t="s">
        <v>30</v>
      </c>
      <c r="D646" s="1" t="s">
        <v>16</v>
      </c>
      <c r="E646" s="1" t="s">
        <v>31</v>
      </c>
      <c r="F646" s="1" t="s">
        <v>68</v>
      </c>
      <c r="G646" s="1" t="s">
        <v>142</v>
      </c>
      <c r="H646" s="1" t="s">
        <v>143</v>
      </c>
      <c r="I646" s="27"/>
      <c r="J646" s="98">
        <f>J647</f>
        <v>50000</v>
      </c>
      <c r="K646" s="98">
        <f t="shared" si="317"/>
        <v>50000</v>
      </c>
      <c r="L646" s="98">
        <f t="shared" si="317"/>
        <v>50000</v>
      </c>
    </row>
    <row r="647" spans="1:12" ht="25.5">
      <c r="A647" s="9" t="s">
        <v>117</v>
      </c>
      <c r="B647" s="1" t="s">
        <v>334</v>
      </c>
      <c r="C647" s="1" t="s">
        <v>30</v>
      </c>
      <c r="D647" s="1" t="s">
        <v>16</v>
      </c>
      <c r="E647" s="1" t="s">
        <v>31</v>
      </c>
      <c r="F647" s="1" t="s">
        <v>68</v>
      </c>
      <c r="G647" s="1" t="s">
        <v>142</v>
      </c>
      <c r="H647" s="1" t="s">
        <v>172</v>
      </c>
      <c r="I647" s="27"/>
      <c r="J647" s="98">
        <f>J648</f>
        <v>50000</v>
      </c>
      <c r="K647" s="98">
        <f t="shared" ref="K647:L648" si="318">K648</f>
        <v>50000</v>
      </c>
      <c r="L647" s="98">
        <f t="shared" si="318"/>
        <v>50000</v>
      </c>
    </row>
    <row r="648" spans="1:12" ht="25.5">
      <c r="A648" s="169" t="s">
        <v>231</v>
      </c>
      <c r="B648" s="10" t="s">
        <v>334</v>
      </c>
      <c r="C648" s="1" t="s">
        <v>30</v>
      </c>
      <c r="D648" s="1" t="s">
        <v>16</v>
      </c>
      <c r="E648" s="1" t="s">
        <v>31</v>
      </c>
      <c r="F648" s="1" t="s">
        <v>68</v>
      </c>
      <c r="G648" s="1" t="s">
        <v>142</v>
      </c>
      <c r="H648" s="1" t="s">
        <v>172</v>
      </c>
      <c r="I648" s="17" t="s">
        <v>92</v>
      </c>
      <c r="J648" s="98">
        <f>J649</f>
        <v>50000</v>
      </c>
      <c r="K648" s="98">
        <f t="shared" si="318"/>
        <v>50000</v>
      </c>
      <c r="L648" s="98">
        <f t="shared" si="318"/>
        <v>50000</v>
      </c>
    </row>
    <row r="649" spans="1:12" ht="25.5">
      <c r="A649" s="168" t="s">
        <v>96</v>
      </c>
      <c r="B649" s="10" t="s">
        <v>334</v>
      </c>
      <c r="C649" s="1" t="s">
        <v>30</v>
      </c>
      <c r="D649" s="1" t="s">
        <v>16</v>
      </c>
      <c r="E649" s="1" t="s">
        <v>31</v>
      </c>
      <c r="F649" s="1" t="s">
        <v>68</v>
      </c>
      <c r="G649" s="1" t="s">
        <v>142</v>
      </c>
      <c r="H649" s="1" t="s">
        <v>172</v>
      </c>
      <c r="I649" s="17" t="s">
        <v>93</v>
      </c>
      <c r="J649" s="98">
        <f>J886</f>
        <v>50000</v>
      </c>
      <c r="K649" s="98">
        <f t="shared" ref="K649:L649" si="319">K886</f>
        <v>50000</v>
      </c>
      <c r="L649" s="98">
        <f t="shared" si="319"/>
        <v>50000</v>
      </c>
    </row>
    <row r="650" spans="1:12">
      <c r="A650" s="168"/>
      <c r="B650" s="10"/>
      <c r="C650" s="1"/>
      <c r="D650" s="1"/>
      <c r="E650" s="1"/>
      <c r="F650" s="1"/>
      <c r="G650" s="1"/>
      <c r="H650" s="1"/>
      <c r="I650" s="17"/>
      <c r="J650" s="98"/>
      <c r="K650" s="98"/>
      <c r="L650" s="98"/>
    </row>
    <row r="651" spans="1:12" ht="15.75">
      <c r="A651" s="32" t="s">
        <v>4</v>
      </c>
      <c r="B651" s="24" t="s">
        <v>334</v>
      </c>
      <c r="C651" s="28" t="s">
        <v>19</v>
      </c>
      <c r="D651" s="1"/>
      <c r="E651" s="1"/>
      <c r="F651" s="1"/>
      <c r="G651" s="1"/>
      <c r="H651" s="1"/>
      <c r="I651" s="13"/>
      <c r="J651" s="96">
        <f>J652</f>
        <v>1469200</v>
      </c>
      <c r="K651" s="96">
        <f t="shared" ref="K651:L654" si="320">K652</f>
        <v>0</v>
      </c>
      <c r="L651" s="96">
        <f t="shared" si="320"/>
        <v>0</v>
      </c>
    </row>
    <row r="652" spans="1:12">
      <c r="A652" s="22" t="s">
        <v>50</v>
      </c>
      <c r="B652" s="14" t="s">
        <v>334</v>
      </c>
      <c r="C652" s="14" t="s">
        <v>19</v>
      </c>
      <c r="D652" s="14" t="s">
        <v>20</v>
      </c>
      <c r="E652" s="14"/>
      <c r="F652" s="14"/>
      <c r="G652" s="14"/>
      <c r="H652" s="14"/>
      <c r="I652" s="27"/>
      <c r="J652" s="97">
        <f>J653</f>
        <v>1469200</v>
      </c>
      <c r="K652" s="97">
        <f t="shared" si="320"/>
        <v>0</v>
      </c>
      <c r="L652" s="97">
        <f t="shared" si="320"/>
        <v>0</v>
      </c>
    </row>
    <row r="653" spans="1:12" ht="25.5">
      <c r="A653" s="2" t="s">
        <v>391</v>
      </c>
      <c r="B653" s="1" t="s">
        <v>334</v>
      </c>
      <c r="C653" s="1" t="s">
        <v>19</v>
      </c>
      <c r="D653" s="1" t="s">
        <v>20</v>
      </c>
      <c r="E653" s="1" t="s">
        <v>2</v>
      </c>
      <c r="F653" s="1" t="s">
        <v>68</v>
      </c>
      <c r="G653" s="1" t="s">
        <v>142</v>
      </c>
      <c r="H653" s="1" t="s">
        <v>143</v>
      </c>
      <c r="I653" s="13"/>
      <c r="J653" s="78">
        <f>J654</f>
        <v>1469200</v>
      </c>
      <c r="K653" s="78">
        <f t="shared" si="320"/>
        <v>0</v>
      </c>
      <c r="L653" s="78">
        <f t="shared" si="320"/>
        <v>0</v>
      </c>
    </row>
    <row r="654" spans="1:12" ht="25.5">
      <c r="A654" s="189" t="s">
        <v>256</v>
      </c>
      <c r="B654" s="1" t="s">
        <v>334</v>
      </c>
      <c r="C654" s="1" t="s">
        <v>19</v>
      </c>
      <c r="D654" s="1" t="s">
        <v>20</v>
      </c>
      <c r="E654" s="1" t="s">
        <v>2</v>
      </c>
      <c r="F654" s="1" t="s">
        <v>68</v>
      </c>
      <c r="G654" s="1" t="s">
        <v>142</v>
      </c>
      <c r="H654" s="1" t="s">
        <v>380</v>
      </c>
      <c r="I654" s="13"/>
      <c r="J654" s="78">
        <f>J655</f>
        <v>1469200</v>
      </c>
      <c r="K654" s="78">
        <f t="shared" si="320"/>
        <v>0</v>
      </c>
      <c r="L654" s="78">
        <f t="shared" si="320"/>
        <v>0</v>
      </c>
    </row>
    <row r="655" spans="1:12" ht="25.5">
      <c r="A655" s="75" t="s">
        <v>231</v>
      </c>
      <c r="B655" s="1" t="s">
        <v>334</v>
      </c>
      <c r="C655" s="1" t="s">
        <v>19</v>
      </c>
      <c r="D655" s="1" t="s">
        <v>20</v>
      </c>
      <c r="E655" s="1" t="s">
        <v>2</v>
      </c>
      <c r="F655" s="1" t="s">
        <v>68</v>
      </c>
      <c r="G655" s="1" t="s">
        <v>142</v>
      </c>
      <c r="H655" s="1" t="s">
        <v>380</v>
      </c>
      <c r="I655" s="13" t="s">
        <v>92</v>
      </c>
      <c r="J655" s="78">
        <f>J656</f>
        <v>1469200</v>
      </c>
      <c r="K655" s="78">
        <f t="shared" ref="K655:L655" si="321">K656</f>
        <v>0</v>
      </c>
      <c r="L655" s="78">
        <f t="shared" si="321"/>
        <v>0</v>
      </c>
    </row>
    <row r="656" spans="1:12" ht="25.5">
      <c r="A656" s="74" t="s">
        <v>96</v>
      </c>
      <c r="B656" s="1" t="s">
        <v>334</v>
      </c>
      <c r="C656" s="1" t="s">
        <v>19</v>
      </c>
      <c r="D656" s="1" t="s">
        <v>20</v>
      </c>
      <c r="E656" s="1" t="s">
        <v>2</v>
      </c>
      <c r="F656" s="1" t="s">
        <v>68</v>
      </c>
      <c r="G656" s="1" t="s">
        <v>142</v>
      </c>
      <c r="H656" s="1" t="s">
        <v>380</v>
      </c>
      <c r="I656" s="13" t="s">
        <v>93</v>
      </c>
      <c r="J656" s="78">
        <f>J1227+J1285</f>
        <v>1469200</v>
      </c>
      <c r="K656" s="78">
        <f>K1227+K1285</f>
        <v>0</v>
      </c>
      <c r="L656" s="78">
        <f>L1227+L1285</f>
        <v>0</v>
      </c>
    </row>
    <row r="657" spans="1:12">
      <c r="A657" s="74"/>
      <c r="B657" s="1"/>
      <c r="C657" s="1"/>
      <c r="D657" s="1"/>
      <c r="E657" s="1"/>
      <c r="F657" s="1"/>
      <c r="G657" s="1"/>
      <c r="H657" s="1"/>
      <c r="I657" s="13"/>
      <c r="J657" s="78"/>
      <c r="K657" s="78"/>
      <c r="L657" s="78"/>
    </row>
    <row r="658" spans="1:12" ht="15" customHeight="1">
      <c r="A658" s="167" t="s">
        <v>110</v>
      </c>
      <c r="B658" s="28" t="s">
        <v>334</v>
      </c>
      <c r="C658" s="28" t="s">
        <v>48</v>
      </c>
      <c r="D658" s="28"/>
      <c r="E658" s="28"/>
      <c r="F658" s="28"/>
      <c r="G658" s="28"/>
      <c r="H658" s="28"/>
      <c r="I658" s="31"/>
      <c r="J658" s="96">
        <f t="shared" ref="J658:J663" si="322">J659</f>
        <v>10000</v>
      </c>
      <c r="K658" s="96">
        <f t="shared" ref="K658:L661" si="323">K659</f>
        <v>9600</v>
      </c>
      <c r="L658" s="96">
        <f t="shared" si="323"/>
        <v>6400</v>
      </c>
    </row>
    <row r="659" spans="1:12">
      <c r="A659" s="195" t="s">
        <v>232</v>
      </c>
      <c r="B659" s="15" t="s">
        <v>334</v>
      </c>
      <c r="C659" s="15" t="s">
        <v>48</v>
      </c>
      <c r="D659" s="15" t="s">
        <v>20</v>
      </c>
      <c r="E659" s="15"/>
      <c r="F659" s="15"/>
      <c r="G659" s="15"/>
      <c r="H659" s="15"/>
      <c r="I659" s="25"/>
      <c r="J659" s="97">
        <f t="shared" si="322"/>
        <v>10000</v>
      </c>
      <c r="K659" s="97">
        <f t="shared" si="323"/>
        <v>9600</v>
      </c>
      <c r="L659" s="97">
        <f t="shared" si="323"/>
        <v>6400</v>
      </c>
    </row>
    <row r="660" spans="1:12" ht="38.25">
      <c r="A660" s="282" t="s">
        <v>396</v>
      </c>
      <c r="B660" s="10" t="s">
        <v>334</v>
      </c>
      <c r="C660" s="34" t="s">
        <v>48</v>
      </c>
      <c r="D660" s="34" t="s">
        <v>20</v>
      </c>
      <c r="E660" s="34" t="s">
        <v>19</v>
      </c>
      <c r="F660" s="34" t="s">
        <v>68</v>
      </c>
      <c r="G660" s="34" t="s">
        <v>142</v>
      </c>
      <c r="H660" s="34" t="s">
        <v>143</v>
      </c>
      <c r="I660" s="35"/>
      <c r="J660" s="78">
        <f t="shared" si="322"/>
        <v>10000</v>
      </c>
      <c r="K660" s="78">
        <f t="shared" si="323"/>
        <v>9600</v>
      </c>
      <c r="L660" s="78">
        <f t="shared" si="323"/>
        <v>6400</v>
      </c>
    </row>
    <row r="661" spans="1:12" ht="25.5">
      <c r="A661" s="197" t="s">
        <v>248</v>
      </c>
      <c r="B661" s="10" t="s">
        <v>334</v>
      </c>
      <c r="C661" s="34" t="s">
        <v>48</v>
      </c>
      <c r="D661" s="34" t="s">
        <v>20</v>
      </c>
      <c r="E661" s="34" t="s">
        <v>19</v>
      </c>
      <c r="F661" s="34" t="s">
        <v>128</v>
      </c>
      <c r="G661" s="34" t="s">
        <v>142</v>
      </c>
      <c r="H661" s="34" t="s">
        <v>143</v>
      </c>
      <c r="I661" s="35"/>
      <c r="J661" s="78">
        <f t="shared" si="322"/>
        <v>10000</v>
      </c>
      <c r="K661" s="78">
        <f t="shared" si="323"/>
        <v>9600</v>
      </c>
      <c r="L661" s="78">
        <f t="shared" si="323"/>
        <v>6400</v>
      </c>
    </row>
    <row r="662" spans="1:12">
      <c r="A662" s="9" t="s">
        <v>107</v>
      </c>
      <c r="B662" s="10" t="s">
        <v>334</v>
      </c>
      <c r="C662" s="34" t="s">
        <v>48</v>
      </c>
      <c r="D662" s="34" t="s">
        <v>20</v>
      </c>
      <c r="E662" s="34" t="s">
        <v>19</v>
      </c>
      <c r="F662" s="34" t="s">
        <v>128</v>
      </c>
      <c r="G662" s="34" t="s">
        <v>142</v>
      </c>
      <c r="H662" s="34" t="s">
        <v>174</v>
      </c>
      <c r="I662" s="35"/>
      <c r="J662" s="78">
        <f t="shared" si="322"/>
        <v>10000</v>
      </c>
      <c r="K662" s="78">
        <f t="shared" ref="K662:L663" si="324">K663</f>
        <v>9600</v>
      </c>
      <c r="L662" s="78">
        <f t="shared" si="324"/>
        <v>6400</v>
      </c>
    </row>
    <row r="663" spans="1:12">
      <c r="A663" s="9" t="s">
        <v>110</v>
      </c>
      <c r="B663" s="10" t="s">
        <v>334</v>
      </c>
      <c r="C663" s="34" t="s">
        <v>48</v>
      </c>
      <c r="D663" s="34" t="s">
        <v>20</v>
      </c>
      <c r="E663" s="34" t="s">
        <v>19</v>
      </c>
      <c r="F663" s="34" t="s">
        <v>128</v>
      </c>
      <c r="G663" s="34" t="s">
        <v>142</v>
      </c>
      <c r="H663" s="34" t="s">
        <v>174</v>
      </c>
      <c r="I663" s="35" t="s">
        <v>108</v>
      </c>
      <c r="J663" s="78">
        <f t="shared" si="322"/>
        <v>10000</v>
      </c>
      <c r="K663" s="78">
        <f t="shared" si="324"/>
        <v>9600</v>
      </c>
      <c r="L663" s="78">
        <f t="shared" si="324"/>
        <v>6400</v>
      </c>
    </row>
    <row r="664" spans="1:12">
      <c r="A664" s="9" t="s">
        <v>107</v>
      </c>
      <c r="B664" s="10" t="s">
        <v>334</v>
      </c>
      <c r="C664" s="34" t="s">
        <v>48</v>
      </c>
      <c r="D664" s="34" t="s">
        <v>20</v>
      </c>
      <c r="E664" s="34" t="s">
        <v>19</v>
      </c>
      <c r="F664" s="34" t="s">
        <v>128</v>
      </c>
      <c r="G664" s="34" t="s">
        <v>142</v>
      </c>
      <c r="H664" s="1" t="s">
        <v>174</v>
      </c>
      <c r="I664" s="35" t="s">
        <v>109</v>
      </c>
      <c r="J664" s="78">
        <f>J893</f>
        <v>10000</v>
      </c>
      <c r="K664" s="78">
        <f t="shared" ref="K664:L664" si="325">K893</f>
        <v>9600</v>
      </c>
      <c r="L664" s="78">
        <f t="shared" si="325"/>
        <v>6400</v>
      </c>
    </row>
    <row r="665" spans="1:12" s="165" customFormat="1" ht="17.25" hidden="1">
      <c r="A665" s="164" t="s">
        <v>346</v>
      </c>
      <c r="J665" s="166">
        <f>J666+J731+J739+J768+J807+J838+J847+J853+J887</f>
        <v>120508185.03999999</v>
      </c>
      <c r="K665" s="166">
        <f>K666+K731+K739+K768+K807+K838+K847+K853+K887</f>
        <v>125407917.14</v>
      </c>
      <c r="L665" s="166">
        <f>L666+L731+L739+L768+L807+L838+L847+L853+L887</f>
        <v>122315507.91</v>
      </c>
    </row>
    <row r="666" spans="1:12" s="206" customFormat="1" ht="15.75" hidden="1">
      <c r="A666" s="202" t="s">
        <v>32</v>
      </c>
      <c r="B666" s="203" t="s">
        <v>334</v>
      </c>
      <c r="C666" s="203" t="s">
        <v>20</v>
      </c>
      <c r="D666" s="204"/>
      <c r="E666" s="204"/>
      <c r="F666" s="204"/>
      <c r="G666" s="204"/>
      <c r="H666" s="204"/>
      <c r="I666" s="204"/>
      <c r="J666" s="205">
        <f>J667+J672+J707+J717+J712</f>
        <v>68512057.809999987</v>
      </c>
      <c r="K666" s="205">
        <f>K667+K672+K707+K717</f>
        <v>66794172.970000006</v>
      </c>
      <c r="L666" s="205">
        <f>L667+L672+L707+L717</f>
        <v>66639634.689999998</v>
      </c>
    </row>
    <row r="667" spans="1:12" s="206" customFormat="1" ht="25.5" hidden="1">
      <c r="A667" s="207" t="s">
        <v>44</v>
      </c>
      <c r="B667" s="208" t="s">
        <v>334</v>
      </c>
      <c r="C667" s="208" t="s">
        <v>20</v>
      </c>
      <c r="D667" s="209" t="s">
        <v>17</v>
      </c>
      <c r="E667" s="209"/>
      <c r="F667" s="209"/>
      <c r="G667" s="209"/>
      <c r="H667" s="209"/>
      <c r="I667" s="210"/>
      <c r="J667" s="211">
        <f>J668</f>
        <v>4134017</v>
      </c>
      <c r="K667" s="211">
        <f t="shared" ref="K667:L670" si="326">K668</f>
        <v>4134017</v>
      </c>
      <c r="L667" s="211">
        <f t="shared" si="326"/>
        <v>4134017</v>
      </c>
    </row>
    <row r="668" spans="1:12" s="206" customFormat="1" hidden="1">
      <c r="A668" s="212" t="s">
        <v>81</v>
      </c>
      <c r="B668" s="213" t="s">
        <v>334</v>
      </c>
      <c r="C668" s="213" t="s">
        <v>20</v>
      </c>
      <c r="D668" s="213" t="s">
        <v>17</v>
      </c>
      <c r="E668" s="213" t="s">
        <v>80</v>
      </c>
      <c r="F668" s="213" t="s">
        <v>68</v>
      </c>
      <c r="G668" s="204" t="s">
        <v>142</v>
      </c>
      <c r="H668" s="204" t="s">
        <v>143</v>
      </c>
      <c r="I668" s="214"/>
      <c r="J668" s="215">
        <f>J669</f>
        <v>4134017</v>
      </c>
      <c r="K668" s="215">
        <f t="shared" si="326"/>
        <v>4134017</v>
      </c>
      <c r="L668" s="215">
        <f t="shared" si="326"/>
        <v>4134017</v>
      </c>
    </row>
    <row r="669" spans="1:12" s="206" customFormat="1" hidden="1">
      <c r="A669" s="212" t="s">
        <v>272</v>
      </c>
      <c r="B669" s="213" t="s">
        <v>334</v>
      </c>
      <c r="C669" s="213" t="s">
        <v>20</v>
      </c>
      <c r="D669" s="213" t="s">
        <v>17</v>
      </c>
      <c r="E669" s="213" t="s">
        <v>80</v>
      </c>
      <c r="F669" s="213" t="s">
        <v>68</v>
      </c>
      <c r="G669" s="204" t="s">
        <v>142</v>
      </c>
      <c r="H669" s="204" t="s">
        <v>195</v>
      </c>
      <c r="I669" s="214"/>
      <c r="J669" s="215">
        <f>J670</f>
        <v>4134017</v>
      </c>
      <c r="K669" s="215">
        <f t="shared" si="326"/>
        <v>4134017</v>
      </c>
      <c r="L669" s="215">
        <f t="shared" si="326"/>
        <v>4134017</v>
      </c>
    </row>
    <row r="670" spans="1:12" s="206" customFormat="1" ht="38.25" hidden="1">
      <c r="A670" s="216" t="s">
        <v>94</v>
      </c>
      <c r="B670" s="213" t="s">
        <v>334</v>
      </c>
      <c r="C670" s="213" t="s">
        <v>20</v>
      </c>
      <c r="D670" s="213" t="s">
        <v>17</v>
      </c>
      <c r="E670" s="213" t="s">
        <v>80</v>
      </c>
      <c r="F670" s="213" t="s">
        <v>68</v>
      </c>
      <c r="G670" s="204" t="s">
        <v>142</v>
      </c>
      <c r="H670" s="204" t="s">
        <v>195</v>
      </c>
      <c r="I670" s="214" t="s">
        <v>90</v>
      </c>
      <c r="J670" s="215">
        <f>J671</f>
        <v>4134017</v>
      </c>
      <c r="K670" s="215">
        <f t="shared" si="326"/>
        <v>4134017</v>
      </c>
      <c r="L670" s="215">
        <f t="shared" si="326"/>
        <v>4134017</v>
      </c>
    </row>
    <row r="671" spans="1:12" s="206" customFormat="1" hidden="1">
      <c r="A671" s="216" t="s">
        <v>101</v>
      </c>
      <c r="B671" s="213" t="s">
        <v>334</v>
      </c>
      <c r="C671" s="213" t="s">
        <v>20</v>
      </c>
      <c r="D671" s="213" t="s">
        <v>17</v>
      </c>
      <c r="E671" s="213" t="s">
        <v>80</v>
      </c>
      <c r="F671" s="213" t="s">
        <v>68</v>
      </c>
      <c r="G671" s="204" t="s">
        <v>142</v>
      </c>
      <c r="H671" s="204" t="s">
        <v>195</v>
      </c>
      <c r="I671" s="214" t="s">
        <v>100</v>
      </c>
      <c r="J671" s="215">
        <v>4134017</v>
      </c>
      <c r="K671" s="215">
        <v>4134017</v>
      </c>
      <c r="L671" s="215">
        <v>4134017</v>
      </c>
    </row>
    <row r="672" spans="1:12" s="206" customFormat="1" ht="38.25" hidden="1">
      <c r="A672" s="207" t="s">
        <v>0</v>
      </c>
      <c r="B672" s="208" t="s">
        <v>334</v>
      </c>
      <c r="C672" s="208" t="s">
        <v>20</v>
      </c>
      <c r="D672" s="208" t="s">
        <v>16</v>
      </c>
      <c r="E672" s="208"/>
      <c r="F672" s="208"/>
      <c r="G672" s="208"/>
      <c r="H672" s="204"/>
      <c r="I672" s="214"/>
      <c r="J672" s="211">
        <f>J673+J677+J686</f>
        <v>62017152.889999993</v>
      </c>
      <c r="K672" s="211">
        <f t="shared" ref="K672:L672" si="327">K673+K677+K686</f>
        <v>61753550.420000002</v>
      </c>
      <c r="L672" s="211">
        <f t="shared" si="327"/>
        <v>61599012.43</v>
      </c>
    </row>
    <row r="673" spans="1:12" s="206" customFormat="1" ht="38.25" hidden="1">
      <c r="A673" s="283" t="s">
        <v>397</v>
      </c>
      <c r="B673" s="204" t="s">
        <v>334</v>
      </c>
      <c r="C673" s="204" t="s">
        <v>20</v>
      </c>
      <c r="D673" s="204" t="s">
        <v>16</v>
      </c>
      <c r="E673" s="204" t="s">
        <v>13</v>
      </c>
      <c r="F673" s="204" t="s">
        <v>68</v>
      </c>
      <c r="G673" s="204" t="s">
        <v>142</v>
      </c>
      <c r="H673" s="204" t="s">
        <v>143</v>
      </c>
      <c r="I673" s="214"/>
      <c r="J673" s="215">
        <f>J674</f>
        <v>35000</v>
      </c>
      <c r="K673" s="215">
        <f t="shared" ref="K673:L675" si="328">K674</f>
        <v>35000</v>
      </c>
      <c r="L673" s="215">
        <f t="shared" si="328"/>
        <v>35000</v>
      </c>
    </row>
    <row r="674" spans="1:12" s="206" customFormat="1" ht="25.5" hidden="1">
      <c r="A674" s="212" t="s">
        <v>61</v>
      </c>
      <c r="B674" s="204" t="s">
        <v>334</v>
      </c>
      <c r="C674" s="204" t="s">
        <v>20</v>
      </c>
      <c r="D674" s="204" t="s">
        <v>16</v>
      </c>
      <c r="E674" s="204" t="s">
        <v>13</v>
      </c>
      <c r="F674" s="204" t="s">
        <v>68</v>
      </c>
      <c r="G674" s="204" t="s">
        <v>142</v>
      </c>
      <c r="H674" s="204" t="s">
        <v>366</v>
      </c>
      <c r="I674" s="214"/>
      <c r="J674" s="215">
        <f>J675</f>
        <v>35000</v>
      </c>
      <c r="K674" s="215">
        <f t="shared" si="328"/>
        <v>35000</v>
      </c>
      <c r="L674" s="215">
        <f t="shared" si="328"/>
        <v>35000</v>
      </c>
    </row>
    <row r="675" spans="1:12" s="206" customFormat="1" ht="25.5" hidden="1">
      <c r="A675" s="217" t="s">
        <v>231</v>
      </c>
      <c r="B675" s="204" t="s">
        <v>334</v>
      </c>
      <c r="C675" s="204" t="s">
        <v>20</v>
      </c>
      <c r="D675" s="204" t="s">
        <v>16</v>
      </c>
      <c r="E675" s="204" t="s">
        <v>13</v>
      </c>
      <c r="F675" s="204" t="s">
        <v>68</v>
      </c>
      <c r="G675" s="204" t="s">
        <v>142</v>
      </c>
      <c r="H675" s="204" t="s">
        <v>366</v>
      </c>
      <c r="I675" s="214" t="s">
        <v>92</v>
      </c>
      <c r="J675" s="215">
        <f>J676</f>
        <v>35000</v>
      </c>
      <c r="K675" s="215">
        <f t="shared" si="328"/>
        <v>35000</v>
      </c>
      <c r="L675" s="215">
        <f t="shared" si="328"/>
        <v>35000</v>
      </c>
    </row>
    <row r="676" spans="1:12" s="206" customFormat="1" ht="25.5" hidden="1">
      <c r="A676" s="216" t="s">
        <v>96</v>
      </c>
      <c r="B676" s="204" t="s">
        <v>334</v>
      </c>
      <c r="C676" s="204" t="s">
        <v>20</v>
      </c>
      <c r="D676" s="204" t="s">
        <v>16</v>
      </c>
      <c r="E676" s="204" t="s">
        <v>13</v>
      </c>
      <c r="F676" s="204" t="s">
        <v>68</v>
      </c>
      <c r="G676" s="204" t="s">
        <v>142</v>
      </c>
      <c r="H676" s="204" t="s">
        <v>366</v>
      </c>
      <c r="I676" s="214" t="s">
        <v>93</v>
      </c>
      <c r="J676" s="215">
        <v>35000</v>
      </c>
      <c r="K676" s="215">
        <v>35000</v>
      </c>
      <c r="L676" s="215">
        <v>35000</v>
      </c>
    </row>
    <row r="677" spans="1:12" s="206" customFormat="1" ht="25.5" hidden="1">
      <c r="A677" s="273" t="s">
        <v>398</v>
      </c>
      <c r="B677" s="204" t="s">
        <v>334</v>
      </c>
      <c r="C677" s="204" t="s">
        <v>20</v>
      </c>
      <c r="D677" s="204" t="s">
        <v>16</v>
      </c>
      <c r="E677" s="204" t="s">
        <v>361</v>
      </c>
      <c r="F677" s="204" t="s">
        <v>68</v>
      </c>
      <c r="G677" s="204" t="s">
        <v>142</v>
      </c>
      <c r="H677" s="204" t="s">
        <v>143</v>
      </c>
      <c r="I677" s="214"/>
      <c r="J677" s="215">
        <f>J681+J678</f>
        <v>580678.98</v>
      </c>
      <c r="K677" s="215">
        <f t="shared" ref="K677:L677" si="329">K681+K678</f>
        <v>575935.77</v>
      </c>
      <c r="L677" s="215">
        <f t="shared" si="329"/>
        <v>597173.19999999995</v>
      </c>
    </row>
    <row r="678" spans="1:12" s="206" customFormat="1" ht="25.5" hidden="1">
      <c r="A678" s="273" t="s">
        <v>427</v>
      </c>
      <c r="B678" s="204" t="s">
        <v>334</v>
      </c>
      <c r="C678" s="204" t="s">
        <v>20</v>
      </c>
      <c r="D678" s="204" t="s">
        <v>16</v>
      </c>
      <c r="E678" s="204" t="s">
        <v>361</v>
      </c>
      <c r="F678" s="204" t="s">
        <v>68</v>
      </c>
      <c r="G678" s="204" t="s">
        <v>142</v>
      </c>
      <c r="H678" s="204" t="s">
        <v>426</v>
      </c>
      <c r="I678" s="214"/>
      <c r="J678" s="215">
        <f>J679</f>
        <v>10000</v>
      </c>
      <c r="K678" s="215">
        <f t="shared" ref="K678:L679" si="330">K679</f>
        <v>0</v>
      </c>
      <c r="L678" s="215">
        <f t="shared" si="330"/>
        <v>0</v>
      </c>
    </row>
    <row r="679" spans="1:12" s="206" customFormat="1" ht="25.5" hidden="1">
      <c r="A679" s="217" t="s">
        <v>231</v>
      </c>
      <c r="B679" s="204" t="s">
        <v>334</v>
      </c>
      <c r="C679" s="204" t="s">
        <v>20</v>
      </c>
      <c r="D679" s="204" t="s">
        <v>16</v>
      </c>
      <c r="E679" s="204" t="s">
        <v>361</v>
      </c>
      <c r="F679" s="204" t="s">
        <v>68</v>
      </c>
      <c r="G679" s="204" t="s">
        <v>142</v>
      </c>
      <c r="H679" s="204" t="s">
        <v>426</v>
      </c>
      <c r="I679" s="214" t="s">
        <v>92</v>
      </c>
      <c r="J679" s="215">
        <f>J680</f>
        <v>10000</v>
      </c>
      <c r="K679" s="215">
        <f t="shared" si="330"/>
        <v>0</v>
      </c>
      <c r="L679" s="215">
        <f t="shared" si="330"/>
        <v>0</v>
      </c>
    </row>
    <row r="680" spans="1:12" s="206" customFormat="1" ht="25.5" hidden="1">
      <c r="A680" s="216" t="s">
        <v>96</v>
      </c>
      <c r="B680" s="204" t="s">
        <v>334</v>
      </c>
      <c r="C680" s="204" t="s">
        <v>20</v>
      </c>
      <c r="D680" s="204" t="s">
        <v>16</v>
      </c>
      <c r="E680" s="204" t="s">
        <v>361</v>
      </c>
      <c r="F680" s="204" t="s">
        <v>68</v>
      </c>
      <c r="G680" s="204" t="s">
        <v>142</v>
      </c>
      <c r="H680" s="204" t="s">
        <v>426</v>
      </c>
      <c r="I680" s="214" t="s">
        <v>93</v>
      </c>
      <c r="J680" s="215">
        <v>10000</v>
      </c>
      <c r="K680" s="215"/>
      <c r="L680" s="215"/>
    </row>
    <row r="681" spans="1:12" s="206" customFormat="1" hidden="1">
      <c r="A681" s="212" t="s">
        <v>74</v>
      </c>
      <c r="B681" s="204" t="s">
        <v>334</v>
      </c>
      <c r="C681" s="204" t="s">
        <v>20</v>
      </c>
      <c r="D681" s="204" t="s">
        <v>16</v>
      </c>
      <c r="E681" s="204" t="s">
        <v>361</v>
      </c>
      <c r="F681" s="204" t="s">
        <v>68</v>
      </c>
      <c r="G681" s="204" t="s">
        <v>142</v>
      </c>
      <c r="H681" s="204" t="s">
        <v>363</v>
      </c>
      <c r="I681" s="214"/>
      <c r="J681" s="215">
        <f>J682+J684</f>
        <v>570678.98</v>
      </c>
      <c r="K681" s="215">
        <f t="shared" ref="K681:L681" si="331">K682+K684</f>
        <v>575935.77</v>
      </c>
      <c r="L681" s="215">
        <f t="shared" si="331"/>
        <v>597173.19999999995</v>
      </c>
    </row>
    <row r="682" spans="1:12" s="206" customFormat="1" ht="38.25" hidden="1">
      <c r="A682" s="216" t="s">
        <v>94</v>
      </c>
      <c r="B682" s="204" t="s">
        <v>334</v>
      </c>
      <c r="C682" s="204" t="s">
        <v>20</v>
      </c>
      <c r="D682" s="204" t="s">
        <v>16</v>
      </c>
      <c r="E682" s="204" t="s">
        <v>361</v>
      </c>
      <c r="F682" s="204" t="s">
        <v>68</v>
      </c>
      <c r="G682" s="204" t="s">
        <v>142</v>
      </c>
      <c r="H682" s="204" t="s">
        <v>363</v>
      </c>
      <c r="I682" s="214" t="s">
        <v>90</v>
      </c>
      <c r="J682" s="215">
        <f>J683</f>
        <v>535678.98</v>
      </c>
      <c r="K682" s="215">
        <f t="shared" ref="K682:L682" si="332">K683</f>
        <v>540935.77</v>
      </c>
      <c r="L682" s="215">
        <f t="shared" si="332"/>
        <v>562173.19999999995</v>
      </c>
    </row>
    <row r="683" spans="1:12" s="206" customFormat="1" hidden="1">
      <c r="A683" s="216" t="s">
        <v>101</v>
      </c>
      <c r="B683" s="204" t="s">
        <v>334</v>
      </c>
      <c r="C683" s="204" t="s">
        <v>20</v>
      </c>
      <c r="D683" s="204" t="s">
        <v>16</v>
      </c>
      <c r="E683" s="204" t="s">
        <v>361</v>
      </c>
      <c r="F683" s="204" t="s">
        <v>68</v>
      </c>
      <c r="G683" s="204" t="s">
        <v>142</v>
      </c>
      <c r="H683" s="204" t="s">
        <v>363</v>
      </c>
      <c r="I683" s="214" t="s">
        <v>100</v>
      </c>
      <c r="J683" s="215">
        <f>525678.98+10000</f>
        <v>535678.98</v>
      </c>
      <c r="K683" s="215">
        <v>540935.77</v>
      </c>
      <c r="L683" s="215">
        <v>562173.19999999995</v>
      </c>
    </row>
    <row r="684" spans="1:12" s="206" customFormat="1" ht="25.5" hidden="1">
      <c r="A684" s="217" t="s">
        <v>231</v>
      </c>
      <c r="B684" s="204" t="s">
        <v>334</v>
      </c>
      <c r="C684" s="204" t="s">
        <v>20</v>
      </c>
      <c r="D684" s="204" t="s">
        <v>16</v>
      </c>
      <c r="E684" s="204" t="s">
        <v>361</v>
      </c>
      <c r="F684" s="204" t="s">
        <v>68</v>
      </c>
      <c r="G684" s="204" t="s">
        <v>142</v>
      </c>
      <c r="H684" s="204" t="s">
        <v>363</v>
      </c>
      <c r="I684" s="214" t="s">
        <v>92</v>
      </c>
      <c r="J684" s="215">
        <f>J685</f>
        <v>35000</v>
      </c>
      <c r="K684" s="215">
        <f t="shared" ref="K684:L684" si="333">K685</f>
        <v>35000</v>
      </c>
      <c r="L684" s="215">
        <f t="shared" si="333"/>
        <v>35000</v>
      </c>
    </row>
    <row r="685" spans="1:12" s="206" customFormat="1" ht="25.5" hidden="1">
      <c r="A685" s="216" t="s">
        <v>96</v>
      </c>
      <c r="B685" s="204" t="s">
        <v>334</v>
      </c>
      <c r="C685" s="204" t="s">
        <v>20</v>
      </c>
      <c r="D685" s="204" t="s">
        <v>16</v>
      </c>
      <c r="E685" s="204" t="s">
        <v>361</v>
      </c>
      <c r="F685" s="204" t="s">
        <v>68</v>
      </c>
      <c r="G685" s="204" t="s">
        <v>142</v>
      </c>
      <c r="H685" s="204" t="s">
        <v>363</v>
      </c>
      <c r="I685" s="214" t="s">
        <v>93</v>
      </c>
      <c r="J685" s="215">
        <v>35000</v>
      </c>
      <c r="K685" s="215">
        <v>35000</v>
      </c>
      <c r="L685" s="215">
        <v>35000</v>
      </c>
    </row>
    <row r="686" spans="1:12" s="206" customFormat="1" hidden="1">
      <c r="A686" s="212" t="s">
        <v>81</v>
      </c>
      <c r="B686" s="204" t="s">
        <v>334</v>
      </c>
      <c r="C686" s="204" t="s">
        <v>20</v>
      </c>
      <c r="D686" s="204" t="s">
        <v>16</v>
      </c>
      <c r="E686" s="204" t="s">
        <v>80</v>
      </c>
      <c r="F686" s="204" t="s">
        <v>68</v>
      </c>
      <c r="G686" s="204" t="s">
        <v>142</v>
      </c>
      <c r="H686" s="204" t="s">
        <v>143</v>
      </c>
      <c r="I686" s="214"/>
      <c r="J686" s="215">
        <f>J687+J694+J697+J702</f>
        <v>61401473.909999996</v>
      </c>
      <c r="K686" s="215">
        <f t="shared" ref="K686:L686" si="334">K687+K694+K697+K702</f>
        <v>61142614.649999999</v>
      </c>
      <c r="L686" s="215">
        <f t="shared" si="334"/>
        <v>60966839.229999997</v>
      </c>
    </row>
    <row r="687" spans="1:12" s="206" customFormat="1" ht="25.5" hidden="1">
      <c r="A687" s="212" t="s">
        <v>85</v>
      </c>
      <c r="B687" s="204" t="s">
        <v>334</v>
      </c>
      <c r="C687" s="204" t="s">
        <v>20</v>
      </c>
      <c r="D687" s="204" t="s">
        <v>16</v>
      </c>
      <c r="E687" s="204" t="s">
        <v>80</v>
      </c>
      <c r="F687" s="204" t="s">
        <v>68</v>
      </c>
      <c r="G687" s="204" t="s">
        <v>142</v>
      </c>
      <c r="H687" s="204" t="s">
        <v>152</v>
      </c>
      <c r="I687" s="214"/>
      <c r="J687" s="215">
        <f>J688+J690+J692</f>
        <v>57572400</v>
      </c>
      <c r="K687" s="215">
        <f t="shared" ref="K687:L687" si="335">K688+K690+K692</f>
        <v>57282000</v>
      </c>
      <c r="L687" s="215">
        <f t="shared" si="335"/>
        <v>56978800</v>
      </c>
    </row>
    <row r="688" spans="1:12" s="206" customFormat="1" ht="38.25" hidden="1">
      <c r="A688" s="216" t="s">
        <v>94</v>
      </c>
      <c r="B688" s="204" t="s">
        <v>334</v>
      </c>
      <c r="C688" s="204" t="s">
        <v>20</v>
      </c>
      <c r="D688" s="204" t="s">
        <v>16</v>
      </c>
      <c r="E688" s="204" t="s">
        <v>80</v>
      </c>
      <c r="F688" s="204" t="s">
        <v>68</v>
      </c>
      <c r="G688" s="204" t="s">
        <v>142</v>
      </c>
      <c r="H688" s="204" t="s">
        <v>152</v>
      </c>
      <c r="I688" s="214" t="s">
        <v>90</v>
      </c>
      <c r="J688" s="215">
        <f>J689</f>
        <v>54059400</v>
      </c>
      <c r="K688" s="215">
        <f t="shared" ref="K688:L688" si="336">K689</f>
        <v>53769000</v>
      </c>
      <c r="L688" s="215">
        <f t="shared" si="336"/>
        <v>53465800</v>
      </c>
    </row>
    <row r="689" spans="1:12" s="206" customFormat="1" hidden="1">
      <c r="A689" s="216" t="s">
        <v>101</v>
      </c>
      <c r="B689" s="204" t="s">
        <v>334</v>
      </c>
      <c r="C689" s="204" t="s">
        <v>20</v>
      </c>
      <c r="D689" s="204" t="s">
        <v>16</v>
      </c>
      <c r="E689" s="204" t="s">
        <v>80</v>
      </c>
      <c r="F689" s="204" t="s">
        <v>68</v>
      </c>
      <c r="G689" s="204" t="s">
        <v>142</v>
      </c>
      <c r="H689" s="204" t="s">
        <v>152</v>
      </c>
      <c r="I689" s="214" t="s">
        <v>100</v>
      </c>
      <c r="J689" s="215">
        <v>54059400</v>
      </c>
      <c r="K689" s="215">
        <f>54059400-300000+9600</f>
        <v>53769000</v>
      </c>
      <c r="L689" s="215">
        <f>53759400-300000+6400</f>
        <v>53465800</v>
      </c>
    </row>
    <row r="690" spans="1:12" s="206" customFormat="1" ht="25.5" hidden="1">
      <c r="A690" s="217" t="s">
        <v>231</v>
      </c>
      <c r="B690" s="204" t="s">
        <v>334</v>
      </c>
      <c r="C690" s="204" t="s">
        <v>20</v>
      </c>
      <c r="D690" s="204" t="s">
        <v>16</v>
      </c>
      <c r="E690" s="204" t="s">
        <v>80</v>
      </c>
      <c r="F690" s="204" t="s">
        <v>68</v>
      </c>
      <c r="G690" s="204" t="s">
        <v>142</v>
      </c>
      <c r="H690" s="204" t="s">
        <v>152</v>
      </c>
      <c r="I690" s="214" t="s">
        <v>92</v>
      </c>
      <c r="J690" s="215">
        <f>J691</f>
        <v>3450000</v>
      </c>
      <c r="K690" s="215">
        <f t="shared" ref="K690:L690" si="337">K691</f>
        <v>3450000</v>
      </c>
      <c r="L690" s="215">
        <f t="shared" si="337"/>
        <v>3450000</v>
      </c>
    </row>
    <row r="691" spans="1:12" s="206" customFormat="1" ht="25.5" hidden="1">
      <c r="A691" s="216" t="s">
        <v>96</v>
      </c>
      <c r="B691" s="204" t="s">
        <v>334</v>
      </c>
      <c r="C691" s="204" t="s">
        <v>20</v>
      </c>
      <c r="D691" s="204" t="s">
        <v>16</v>
      </c>
      <c r="E691" s="204" t="s">
        <v>80</v>
      </c>
      <c r="F691" s="204" t="s">
        <v>68</v>
      </c>
      <c r="G691" s="204" t="s">
        <v>142</v>
      </c>
      <c r="H691" s="204" t="s">
        <v>152</v>
      </c>
      <c r="I691" s="214" t="s">
        <v>93</v>
      </c>
      <c r="J691" s="215">
        <v>3450000</v>
      </c>
      <c r="K691" s="215">
        <v>3450000</v>
      </c>
      <c r="L691" s="215">
        <v>3450000</v>
      </c>
    </row>
    <row r="692" spans="1:12" s="206" customFormat="1" hidden="1">
      <c r="A692" s="216" t="s">
        <v>78</v>
      </c>
      <c r="B692" s="204" t="s">
        <v>334</v>
      </c>
      <c r="C692" s="204" t="s">
        <v>20</v>
      </c>
      <c r="D692" s="204" t="s">
        <v>16</v>
      </c>
      <c r="E692" s="204" t="s">
        <v>80</v>
      </c>
      <c r="F692" s="204" t="s">
        <v>68</v>
      </c>
      <c r="G692" s="204" t="s">
        <v>142</v>
      </c>
      <c r="H692" s="204" t="s">
        <v>152</v>
      </c>
      <c r="I692" s="214" t="s">
        <v>75</v>
      </c>
      <c r="J692" s="215">
        <f>J693</f>
        <v>63000</v>
      </c>
      <c r="K692" s="215">
        <f t="shared" ref="K692:L692" si="338">K693</f>
        <v>63000</v>
      </c>
      <c r="L692" s="215">
        <f t="shared" si="338"/>
        <v>63000</v>
      </c>
    </row>
    <row r="693" spans="1:12" s="206" customFormat="1" hidden="1">
      <c r="A693" s="218" t="s">
        <v>119</v>
      </c>
      <c r="B693" s="204" t="s">
        <v>334</v>
      </c>
      <c r="C693" s="204" t="s">
        <v>20</v>
      </c>
      <c r="D693" s="204" t="s">
        <v>16</v>
      </c>
      <c r="E693" s="204" t="s">
        <v>80</v>
      </c>
      <c r="F693" s="204" t="s">
        <v>68</v>
      </c>
      <c r="G693" s="204" t="s">
        <v>142</v>
      </c>
      <c r="H693" s="204" t="s">
        <v>152</v>
      </c>
      <c r="I693" s="214" t="s">
        <v>118</v>
      </c>
      <c r="J693" s="215">
        <v>63000</v>
      </c>
      <c r="K693" s="215">
        <v>63000</v>
      </c>
      <c r="L693" s="215">
        <v>63000</v>
      </c>
    </row>
    <row r="694" spans="1:12" s="206" customFormat="1" hidden="1">
      <c r="A694" s="216" t="s">
        <v>88</v>
      </c>
      <c r="B694" s="204" t="s">
        <v>334</v>
      </c>
      <c r="C694" s="204" t="s">
        <v>20</v>
      </c>
      <c r="D694" s="204" t="s">
        <v>16</v>
      </c>
      <c r="E694" s="204" t="s">
        <v>80</v>
      </c>
      <c r="F694" s="204" t="s">
        <v>68</v>
      </c>
      <c r="G694" s="204" t="s">
        <v>142</v>
      </c>
      <c r="H694" s="204" t="s">
        <v>164</v>
      </c>
      <c r="I694" s="214"/>
      <c r="J694" s="215">
        <f>J695</f>
        <v>300000</v>
      </c>
      <c r="K694" s="215">
        <f t="shared" ref="K694:L695" si="339">K695</f>
        <v>300000</v>
      </c>
      <c r="L694" s="215">
        <f t="shared" si="339"/>
        <v>300000</v>
      </c>
    </row>
    <row r="695" spans="1:12" s="206" customFormat="1" ht="25.5" hidden="1">
      <c r="A695" s="217" t="s">
        <v>231</v>
      </c>
      <c r="B695" s="204" t="s">
        <v>334</v>
      </c>
      <c r="C695" s="204" t="s">
        <v>20</v>
      </c>
      <c r="D695" s="204" t="s">
        <v>16</v>
      </c>
      <c r="E695" s="204" t="s">
        <v>80</v>
      </c>
      <c r="F695" s="204" t="s">
        <v>68</v>
      </c>
      <c r="G695" s="204" t="s">
        <v>142</v>
      </c>
      <c r="H695" s="204" t="s">
        <v>164</v>
      </c>
      <c r="I695" s="214" t="s">
        <v>92</v>
      </c>
      <c r="J695" s="215">
        <f>J696</f>
        <v>300000</v>
      </c>
      <c r="K695" s="215">
        <f t="shared" si="339"/>
        <v>300000</v>
      </c>
      <c r="L695" s="215">
        <f t="shared" si="339"/>
        <v>300000</v>
      </c>
    </row>
    <row r="696" spans="1:12" s="206" customFormat="1" ht="25.5" hidden="1">
      <c r="A696" s="216" t="s">
        <v>96</v>
      </c>
      <c r="B696" s="204" t="s">
        <v>334</v>
      </c>
      <c r="C696" s="204" t="s">
        <v>20</v>
      </c>
      <c r="D696" s="204" t="s">
        <v>16</v>
      </c>
      <c r="E696" s="204" t="s">
        <v>80</v>
      </c>
      <c r="F696" s="204" t="s">
        <v>68</v>
      </c>
      <c r="G696" s="204" t="s">
        <v>142</v>
      </c>
      <c r="H696" s="204" t="s">
        <v>164</v>
      </c>
      <c r="I696" s="214" t="s">
        <v>93</v>
      </c>
      <c r="J696" s="215">
        <v>300000</v>
      </c>
      <c r="K696" s="215">
        <v>300000</v>
      </c>
      <c r="L696" s="215">
        <v>300000</v>
      </c>
    </row>
    <row r="697" spans="1:12" s="206" customFormat="1" ht="51" hidden="1">
      <c r="A697" s="212" t="s">
        <v>210</v>
      </c>
      <c r="B697" s="204" t="s">
        <v>334</v>
      </c>
      <c r="C697" s="204" t="s">
        <v>20</v>
      </c>
      <c r="D697" s="204" t="s">
        <v>16</v>
      </c>
      <c r="E697" s="204" t="s">
        <v>80</v>
      </c>
      <c r="F697" s="204" t="s">
        <v>68</v>
      </c>
      <c r="G697" s="204" t="s">
        <v>142</v>
      </c>
      <c r="H697" s="204" t="s">
        <v>375</v>
      </c>
      <c r="I697" s="214"/>
      <c r="J697" s="215">
        <f>J698+J700</f>
        <v>2282715.94</v>
      </c>
      <c r="K697" s="215">
        <f t="shared" ref="K697:L697" si="340">K698+K700</f>
        <v>2303743.1</v>
      </c>
      <c r="L697" s="215">
        <f t="shared" si="340"/>
        <v>2388692.8199999998</v>
      </c>
    </row>
    <row r="698" spans="1:12" s="206" customFormat="1" ht="38.25" hidden="1">
      <c r="A698" s="216" t="s">
        <v>94</v>
      </c>
      <c r="B698" s="204" t="s">
        <v>334</v>
      </c>
      <c r="C698" s="204" t="s">
        <v>20</v>
      </c>
      <c r="D698" s="204" t="s">
        <v>16</v>
      </c>
      <c r="E698" s="204" t="s">
        <v>80</v>
      </c>
      <c r="F698" s="204" t="s">
        <v>68</v>
      </c>
      <c r="G698" s="204" t="s">
        <v>142</v>
      </c>
      <c r="H698" s="204" t="s">
        <v>375</v>
      </c>
      <c r="I698" s="214" t="s">
        <v>90</v>
      </c>
      <c r="J698" s="215">
        <f>J699</f>
        <v>2142715.94</v>
      </c>
      <c r="K698" s="215">
        <f t="shared" ref="K698:L698" si="341">K699</f>
        <v>2163743.1</v>
      </c>
      <c r="L698" s="215">
        <f t="shared" si="341"/>
        <v>2248692.8199999998</v>
      </c>
    </row>
    <row r="699" spans="1:12" s="206" customFormat="1" hidden="1">
      <c r="A699" s="216" t="s">
        <v>101</v>
      </c>
      <c r="B699" s="204" t="s">
        <v>334</v>
      </c>
      <c r="C699" s="204" t="s">
        <v>20</v>
      </c>
      <c r="D699" s="204" t="s">
        <v>16</v>
      </c>
      <c r="E699" s="204" t="s">
        <v>80</v>
      </c>
      <c r="F699" s="204" t="s">
        <v>68</v>
      </c>
      <c r="G699" s="204" t="s">
        <v>142</v>
      </c>
      <c r="H699" s="204" t="s">
        <v>375</v>
      </c>
      <c r="I699" s="214" t="s">
        <v>100</v>
      </c>
      <c r="J699" s="215">
        <f>2102715.94+40000</f>
        <v>2142715.94</v>
      </c>
      <c r="K699" s="215">
        <v>2163743.1</v>
      </c>
      <c r="L699" s="215">
        <v>2248692.8199999998</v>
      </c>
    </row>
    <row r="700" spans="1:12" s="206" customFormat="1" ht="25.5" hidden="1">
      <c r="A700" s="217" t="s">
        <v>231</v>
      </c>
      <c r="B700" s="204" t="s">
        <v>334</v>
      </c>
      <c r="C700" s="204" t="s">
        <v>20</v>
      </c>
      <c r="D700" s="204" t="s">
        <v>16</v>
      </c>
      <c r="E700" s="204" t="s">
        <v>80</v>
      </c>
      <c r="F700" s="204" t="s">
        <v>68</v>
      </c>
      <c r="G700" s="204" t="s">
        <v>142</v>
      </c>
      <c r="H700" s="204" t="s">
        <v>375</v>
      </c>
      <c r="I700" s="214" t="s">
        <v>92</v>
      </c>
      <c r="J700" s="215">
        <f>J701</f>
        <v>140000</v>
      </c>
      <c r="K700" s="215">
        <f t="shared" ref="K700:L700" si="342">K701</f>
        <v>140000</v>
      </c>
      <c r="L700" s="215">
        <f t="shared" si="342"/>
        <v>140000</v>
      </c>
    </row>
    <row r="701" spans="1:12" s="206" customFormat="1" ht="25.5" hidden="1">
      <c r="A701" s="216" t="s">
        <v>96</v>
      </c>
      <c r="B701" s="204" t="s">
        <v>334</v>
      </c>
      <c r="C701" s="204" t="s">
        <v>20</v>
      </c>
      <c r="D701" s="204" t="s">
        <v>16</v>
      </c>
      <c r="E701" s="204" t="s">
        <v>80</v>
      </c>
      <c r="F701" s="204" t="s">
        <v>68</v>
      </c>
      <c r="G701" s="204" t="s">
        <v>142</v>
      </c>
      <c r="H701" s="204" t="s">
        <v>375</v>
      </c>
      <c r="I701" s="214" t="s">
        <v>93</v>
      </c>
      <c r="J701" s="215">
        <v>140000</v>
      </c>
      <c r="K701" s="215">
        <v>140000</v>
      </c>
      <c r="L701" s="215">
        <v>140000</v>
      </c>
    </row>
    <row r="702" spans="1:12" s="206" customFormat="1" ht="42" hidden="1" customHeight="1">
      <c r="A702" s="212" t="s">
        <v>211</v>
      </c>
      <c r="B702" s="204" t="s">
        <v>334</v>
      </c>
      <c r="C702" s="204" t="s">
        <v>20</v>
      </c>
      <c r="D702" s="204" t="s">
        <v>16</v>
      </c>
      <c r="E702" s="204" t="s">
        <v>80</v>
      </c>
      <c r="F702" s="204" t="s">
        <v>68</v>
      </c>
      <c r="G702" s="204" t="s">
        <v>142</v>
      </c>
      <c r="H702" s="204" t="s">
        <v>376</v>
      </c>
      <c r="I702" s="214"/>
      <c r="J702" s="215">
        <f>J703+J705</f>
        <v>1246357.97</v>
      </c>
      <c r="K702" s="215">
        <f t="shared" ref="K702:L702" si="343">K703+K705</f>
        <v>1256871.55</v>
      </c>
      <c r="L702" s="215">
        <f t="shared" si="343"/>
        <v>1299346.4099999999</v>
      </c>
    </row>
    <row r="703" spans="1:12" s="206" customFormat="1" ht="38.25" hidden="1">
      <c r="A703" s="216" t="s">
        <v>94</v>
      </c>
      <c r="B703" s="204" t="s">
        <v>334</v>
      </c>
      <c r="C703" s="204" t="s">
        <v>20</v>
      </c>
      <c r="D703" s="204" t="s">
        <v>16</v>
      </c>
      <c r="E703" s="204" t="s">
        <v>80</v>
      </c>
      <c r="F703" s="204" t="s">
        <v>68</v>
      </c>
      <c r="G703" s="204" t="s">
        <v>142</v>
      </c>
      <c r="H703" s="204" t="s">
        <v>376</v>
      </c>
      <c r="I703" s="214" t="s">
        <v>90</v>
      </c>
      <c r="J703" s="215">
        <f>J704</f>
        <v>1071357.97</v>
      </c>
      <c r="K703" s="215">
        <f t="shared" ref="K703:L703" si="344">K704</f>
        <v>1081871.55</v>
      </c>
      <c r="L703" s="215">
        <f t="shared" si="344"/>
        <v>1124346.4099999999</v>
      </c>
    </row>
    <row r="704" spans="1:12" s="206" customFormat="1" hidden="1">
      <c r="A704" s="216" t="s">
        <v>101</v>
      </c>
      <c r="B704" s="204" t="s">
        <v>334</v>
      </c>
      <c r="C704" s="204" t="s">
        <v>20</v>
      </c>
      <c r="D704" s="204" t="s">
        <v>16</v>
      </c>
      <c r="E704" s="204" t="s">
        <v>80</v>
      </c>
      <c r="F704" s="204" t="s">
        <v>68</v>
      </c>
      <c r="G704" s="204" t="s">
        <v>142</v>
      </c>
      <c r="H704" s="204" t="s">
        <v>376</v>
      </c>
      <c r="I704" s="214" t="s">
        <v>100</v>
      </c>
      <c r="J704" s="215">
        <f>1051357.97+20000</f>
        <v>1071357.97</v>
      </c>
      <c r="K704" s="215">
        <v>1081871.55</v>
      </c>
      <c r="L704" s="215">
        <v>1124346.4099999999</v>
      </c>
    </row>
    <row r="705" spans="1:12" s="206" customFormat="1" ht="25.5" hidden="1">
      <c r="A705" s="217" t="s">
        <v>231</v>
      </c>
      <c r="B705" s="204" t="s">
        <v>334</v>
      </c>
      <c r="C705" s="204" t="s">
        <v>20</v>
      </c>
      <c r="D705" s="204" t="s">
        <v>16</v>
      </c>
      <c r="E705" s="204" t="s">
        <v>80</v>
      </c>
      <c r="F705" s="204" t="s">
        <v>68</v>
      </c>
      <c r="G705" s="204" t="s">
        <v>142</v>
      </c>
      <c r="H705" s="204" t="s">
        <v>376</v>
      </c>
      <c r="I705" s="214" t="s">
        <v>92</v>
      </c>
      <c r="J705" s="215">
        <f>J706</f>
        <v>175000</v>
      </c>
      <c r="K705" s="215">
        <f t="shared" ref="K705:L705" si="345">K706</f>
        <v>175000</v>
      </c>
      <c r="L705" s="215">
        <f t="shared" si="345"/>
        <v>175000</v>
      </c>
    </row>
    <row r="706" spans="1:12" s="206" customFormat="1" ht="25.5" hidden="1">
      <c r="A706" s="216" t="s">
        <v>96</v>
      </c>
      <c r="B706" s="204" t="s">
        <v>334</v>
      </c>
      <c r="C706" s="204" t="s">
        <v>20</v>
      </c>
      <c r="D706" s="204" t="s">
        <v>16</v>
      </c>
      <c r="E706" s="204" t="s">
        <v>80</v>
      </c>
      <c r="F706" s="204" t="s">
        <v>68</v>
      </c>
      <c r="G706" s="204" t="s">
        <v>142</v>
      </c>
      <c r="H706" s="204" t="s">
        <v>376</v>
      </c>
      <c r="I706" s="214" t="s">
        <v>93</v>
      </c>
      <c r="J706" s="215">
        <f>70000+105000</f>
        <v>175000</v>
      </c>
      <c r="K706" s="215">
        <v>175000</v>
      </c>
      <c r="L706" s="215">
        <v>175000</v>
      </c>
    </row>
    <row r="707" spans="1:12" s="206" customFormat="1" hidden="1">
      <c r="A707" s="207" t="s">
        <v>178</v>
      </c>
      <c r="B707" s="208" t="s">
        <v>334</v>
      </c>
      <c r="C707" s="208" t="s">
        <v>20</v>
      </c>
      <c r="D707" s="208" t="s">
        <v>18</v>
      </c>
      <c r="E707" s="208"/>
      <c r="F707" s="208"/>
      <c r="G707" s="208"/>
      <c r="H707" s="208"/>
      <c r="I707" s="219"/>
      <c r="J707" s="211">
        <f>J708</f>
        <v>759.71</v>
      </c>
      <c r="K707" s="211">
        <f t="shared" ref="K707:L710" si="346">K708</f>
        <v>677.34</v>
      </c>
      <c r="L707" s="211">
        <f t="shared" si="346"/>
        <v>677.05</v>
      </c>
    </row>
    <row r="708" spans="1:12" s="206" customFormat="1" hidden="1">
      <c r="A708" s="212" t="s">
        <v>81</v>
      </c>
      <c r="B708" s="204" t="s">
        <v>334</v>
      </c>
      <c r="C708" s="204" t="s">
        <v>20</v>
      </c>
      <c r="D708" s="204" t="s">
        <v>18</v>
      </c>
      <c r="E708" s="204" t="s">
        <v>80</v>
      </c>
      <c r="F708" s="204" t="s">
        <v>68</v>
      </c>
      <c r="G708" s="204" t="s">
        <v>142</v>
      </c>
      <c r="H708" s="204" t="s">
        <v>143</v>
      </c>
      <c r="I708" s="214"/>
      <c r="J708" s="215">
        <f>J709</f>
        <v>759.71</v>
      </c>
      <c r="K708" s="215">
        <f t="shared" si="346"/>
        <v>677.34</v>
      </c>
      <c r="L708" s="215">
        <f t="shared" si="346"/>
        <v>677.05</v>
      </c>
    </row>
    <row r="709" spans="1:12" s="206" customFormat="1" ht="38.25" hidden="1">
      <c r="A709" s="212" t="s">
        <v>191</v>
      </c>
      <c r="B709" s="204" t="s">
        <v>334</v>
      </c>
      <c r="C709" s="204" t="s">
        <v>20</v>
      </c>
      <c r="D709" s="204" t="s">
        <v>18</v>
      </c>
      <c r="E709" s="204" t="s">
        <v>80</v>
      </c>
      <c r="F709" s="204" t="s">
        <v>68</v>
      </c>
      <c r="G709" s="204" t="s">
        <v>142</v>
      </c>
      <c r="H709" s="204" t="s">
        <v>372</v>
      </c>
      <c r="I709" s="214"/>
      <c r="J709" s="215">
        <f>J710</f>
        <v>759.71</v>
      </c>
      <c r="K709" s="215">
        <f t="shared" si="346"/>
        <v>677.34</v>
      </c>
      <c r="L709" s="215">
        <f t="shared" si="346"/>
        <v>677.05</v>
      </c>
    </row>
    <row r="710" spans="1:12" s="206" customFormat="1" ht="25.5" hidden="1">
      <c r="A710" s="217" t="s">
        <v>231</v>
      </c>
      <c r="B710" s="204" t="s">
        <v>334</v>
      </c>
      <c r="C710" s="204" t="s">
        <v>20</v>
      </c>
      <c r="D710" s="204" t="s">
        <v>18</v>
      </c>
      <c r="E710" s="204" t="s">
        <v>80</v>
      </c>
      <c r="F710" s="204" t="s">
        <v>68</v>
      </c>
      <c r="G710" s="204" t="s">
        <v>142</v>
      </c>
      <c r="H710" s="204" t="s">
        <v>372</v>
      </c>
      <c r="I710" s="214" t="s">
        <v>92</v>
      </c>
      <c r="J710" s="215">
        <f>J711</f>
        <v>759.71</v>
      </c>
      <c r="K710" s="215">
        <f t="shared" si="346"/>
        <v>677.34</v>
      </c>
      <c r="L710" s="215">
        <f t="shared" si="346"/>
        <v>677.05</v>
      </c>
    </row>
    <row r="711" spans="1:12" s="206" customFormat="1" ht="25.5" hidden="1">
      <c r="A711" s="216" t="s">
        <v>96</v>
      </c>
      <c r="B711" s="204" t="s">
        <v>334</v>
      </c>
      <c r="C711" s="204" t="s">
        <v>20</v>
      </c>
      <c r="D711" s="204" t="s">
        <v>18</v>
      </c>
      <c r="E711" s="204" t="s">
        <v>80</v>
      </c>
      <c r="F711" s="204" t="s">
        <v>68</v>
      </c>
      <c r="G711" s="204" t="s">
        <v>142</v>
      </c>
      <c r="H711" s="204" t="s">
        <v>372</v>
      </c>
      <c r="I711" s="214" t="s">
        <v>93</v>
      </c>
      <c r="J711" s="215">
        <v>759.71</v>
      </c>
      <c r="K711" s="215">
        <v>677.34</v>
      </c>
      <c r="L711" s="215">
        <v>677.05</v>
      </c>
    </row>
    <row r="712" spans="1:12" s="206" customFormat="1" hidden="1">
      <c r="A712" s="288" t="s">
        <v>413</v>
      </c>
      <c r="B712" s="209" t="s">
        <v>334</v>
      </c>
      <c r="C712" s="209" t="s">
        <v>20</v>
      </c>
      <c r="D712" s="209" t="s">
        <v>2</v>
      </c>
      <c r="E712" s="209"/>
      <c r="F712" s="209"/>
      <c r="G712" s="209"/>
      <c r="H712" s="209"/>
      <c r="I712" s="210"/>
      <c r="J712" s="211">
        <f t="shared" ref="J712:L715" si="347">J713</f>
        <v>600000</v>
      </c>
      <c r="K712" s="211">
        <f t="shared" si="347"/>
        <v>0</v>
      </c>
      <c r="L712" s="211">
        <f t="shared" si="347"/>
        <v>0</v>
      </c>
    </row>
    <row r="713" spans="1:12" s="206" customFormat="1" hidden="1">
      <c r="A713" s="276" t="s">
        <v>81</v>
      </c>
      <c r="B713" s="204" t="s">
        <v>334</v>
      </c>
      <c r="C713" s="204" t="s">
        <v>20</v>
      </c>
      <c r="D713" s="204" t="s">
        <v>2</v>
      </c>
      <c r="E713" s="204" t="s">
        <v>80</v>
      </c>
      <c r="F713" s="204" t="s">
        <v>68</v>
      </c>
      <c r="G713" s="204" t="s">
        <v>142</v>
      </c>
      <c r="H713" s="204" t="s">
        <v>143</v>
      </c>
      <c r="I713" s="214"/>
      <c r="J713" s="215">
        <f t="shared" si="347"/>
        <v>600000</v>
      </c>
      <c r="K713" s="215">
        <f t="shared" si="347"/>
        <v>0</v>
      </c>
      <c r="L713" s="215">
        <f t="shared" si="347"/>
        <v>0</v>
      </c>
    </row>
    <row r="714" spans="1:12" s="206" customFormat="1" hidden="1">
      <c r="A714" s="278" t="s">
        <v>417</v>
      </c>
      <c r="B714" s="204" t="s">
        <v>334</v>
      </c>
      <c r="C714" s="204" t="s">
        <v>20</v>
      </c>
      <c r="D714" s="204" t="s">
        <v>2</v>
      </c>
      <c r="E714" s="204" t="s">
        <v>80</v>
      </c>
      <c r="F714" s="204" t="s">
        <v>68</v>
      </c>
      <c r="G714" s="204" t="s">
        <v>142</v>
      </c>
      <c r="H714" s="204" t="s">
        <v>416</v>
      </c>
      <c r="I714" s="214"/>
      <c r="J714" s="215">
        <f t="shared" si="347"/>
        <v>600000</v>
      </c>
      <c r="K714" s="215">
        <f t="shared" si="347"/>
        <v>0</v>
      </c>
      <c r="L714" s="215">
        <f t="shared" si="347"/>
        <v>0</v>
      </c>
    </row>
    <row r="715" spans="1:12" s="206" customFormat="1" hidden="1">
      <c r="A715" s="289" t="s">
        <v>78</v>
      </c>
      <c r="B715" s="204" t="s">
        <v>334</v>
      </c>
      <c r="C715" s="204" t="s">
        <v>20</v>
      </c>
      <c r="D715" s="204" t="s">
        <v>2</v>
      </c>
      <c r="E715" s="204" t="s">
        <v>80</v>
      </c>
      <c r="F715" s="204" t="s">
        <v>68</v>
      </c>
      <c r="G715" s="204" t="s">
        <v>142</v>
      </c>
      <c r="H715" s="204" t="s">
        <v>416</v>
      </c>
      <c r="I715" s="214" t="s">
        <v>75</v>
      </c>
      <c r="J715" s="215">
        <f t="shared" si="347"/>
        <v>600000</v>
      </c>
      <c r="K715" s="215">
        <f t="shared" si="347"/>
        <v>0</v>
      </c>
      <c r="L715" s="215">
        <f t="shared" si="347"/>
        <v>0</v>
      </c>
    </row>
    <row r="716" spans="1:12" s="206" customFormat="1" hidden="1">
      <c r="A716" s="278" t="s">
        <v>414</v>
      </c>
      <c r="B716" s="204" t="s">
        <v>334</v>
      </c>
      <c r="C716" s="204" t="s">
        <v>20</v>
      </c>
      <c r="D716" s="204" t="s">
        <v>2</v>
      </c>
      <c r="E716" s="204" t="s">
        <v>80</v>
      </c>
      <c r="F716" s="204" t="s">
        <v>68</v>
      </c>
      <c r="G716" s="204" t="s">
        <v>142</v>
      </c>
      <c r="H716" s="204" t="s">
        <v>416</v>
      </c>
      <c r="I716" s="214" t="s">
        <v>415</v>
      </c>
      <c r="J716" s="215">
        <v>600000</v>
      </c>
      <c r="K716" s="215"/>
      <c r="L716" s="215"/>
    </row>
    <row r="717" spans="1:12" s="206" customFormat="1" hidden="1">
      <c r="A717" s="207" t="s">
        <v>1</v>
      </c>
      <c r="B717" s="208" t="s">
        <v>334</v>
      </c>
      <c r="C717" s="208" t="s">
        <v>20</v>
      </c>
      <c r="D717" s="208" t="s">
        <v>48</v>
      </c>
      <c r="E717" s="208"/>
      <c r="F717" s="208"/>
      <c r="G717" s="208"/>
      <c r="H717" s="204"/>
      <c r="I717" s="214"/>
      <c r="J717" s="211">
        <f>J718+J722+J727</f>
        <v>1760128.21</v>
      </c>
      <c r="K717" s="211">
        <f t="shared" ref="K717:L717" si="348">K718+K722+K727</f>
        <v>905928.21</v>
      </c>
      <c r="L717" s="211">
        <f t="shared" si="348"/>
        <v>905928.21</v>
      </c>
    </row>
    <row r="718" spans="1:12" s="206" customFormat="1" ht="38.25" hidden="1">
      <c r="A718" s="283" t="s">
        <v>397</v>
      </c>
      <c r="B718" s="220" t="s">
        <v>334</v>
      </c>
      <c r="C718" s="220" t="s">
        <v>20</v>
      </c>
      <c r="D718" s="204" t="s">
        <v>48</v>
      </c>
      <c r="E718" s="204" t="s">
        <v>13</v>
      </c>
      <c r="F718" s="204" t="s">
        <v>68</v>
      </c>
      <c r="G718" s="204" t="s">
        <v>142</v>
      </c>
      <c r="H718" s="204" t="s">
        <v>143</v>
      </c>
      <c r="I718" s="214"/>
      <c r="J718" s="221">
        <f>J719</f>
        <v>905128.21</v>
      </c>
      <c r="K718" s="221">
        <f t="shared" ref="K718:L720" si="349">K719</f>
        <v>830928.21</v>
      </c>
      <c r="L718" s="221">
        <f t="shared" si="349"/>
        <v>830928.21</v>
      </c>
    </row>
    <row r="719" spans="1:12" s="206" customFormat="1" ht="25.5" hidden="1">
      <c r="A719" s="212" t="s">
        <v>77</v>
      </c>
      <c r="B719" s="220" t="s">
        <v>334</v>
      </c>
      <c r="C719" s="204" t="s">
        <v>20</v>
      </c>
      <c r="D719" s="204" t="s">
        <v>48</v>
      </c>
      <c r="E719" s="204" t="s">
        <v>13</v>
      </c>
      <c r="F719" s="204" t="s">
        <v>68</v>
      </c>
      <c r="G719" s="204" t="s">
        <v>142</v>
      </c>
      <c r="H719" s="204" t="s">
        <v>273</v>
      </c>
      <c r="I719" s="214"/>
      <c r="J719" s="215">
        <f>J720</f>
        <v>905128.21</v>
      </c>
      <c r="K719" s="215">
        <f t="shared" si="349"/>
        <v>830928.21</v>
      </c>
      <c r="L719" s="215">
        <f t="shared" si="349"/>
        <v>830928.21</v>
      </c>
    </row>
    <row r="720" spans="1:12" s="206" customFormat="1" hidden="1">
      <c r="A720" s="222" t="s">
        <v>78</v>
      </c>
      <c r="B720" s="220" t="s">
        <v>334</v>
      </c>
      <c r="C720" s="204" t="s">
        <v>20</v>
      </c>
      <c r="D720" s="204" t="s">
        <v>48</v>
      </c>
      <c r="E720" s="204" t="s">
        <v>13</v>
      </c>
      <c r="F720" s="204" t="s">
        <v>68</v>
      </c>
      <c r="G720" s="204" t="s">
        <v>142</v>
      </c>
      <c r="H720" s="204" t="s">
        <v>273</v>
      </c>
      <c r="I720" s="214" t="s">
        <v>75</v>
      </c>
      <c r="J720" s="215">
        <f>J721</f>
        <v>905128.21</v>
      </c>
      <c r="K720" s="215">
        <f t="shared" si="349"/>
        <v>830928.21</v>
      </c>
      <c r="L720" s="215">
        <f t="shared" si="349"/>
        <v>830928.21</v>
      </c>
    </row>
    <row r="721" spans="1:12" s="206" customFormat="1" ht="25.5" hidden="1">
      <c r="A721" s="223" t="s">
        <v>79</v>
      </c>
      <c r="B721" s="220" t="s">
        <v>334</v>
      </c>
      <c r="C721" s="204" t="s">
        <v>20</v>
      </c>
      <c r="D721" s="204" t="s">
        <v>48</v>
      </c>
      <c r="E721" s="204" t="s">
        <v>13</v>
      </c>
      <c r="F721" s="204" t="s">
        <v>68</v>
      </c>
      <c r="G721" s="204" t="s">
        <v>142</v>
      </c>
      <c r="H721" s="204" t="s">
        <v>273</v>
      </c>
      <c r="I721" s="214" t="s">
        <v>76</v>
      </c>
      <c r="J721" s="215">
        <f>706000+199128.21</f>
        <v>905128.21</v>
      </c>
      <c r="K721" s="215">
        <f>631800+199128.21</f>
        <v>830928.21</v>
      </c>
      <c r="L721" s="215">
        <f>631800+199128.21</f>
        <v>830928.21</v>
      </c>
    </row>
    <row r="722" spans="1:12" s="206" customFormat="1" ht="38.25" hidden="1">
      <c r="A722" s="283" t="s">
        <v>395</v>
      </c>
      <c r="B722" s="220" t="s">
        <v>334</v>
      </c>
      <c r="C722" s="220" t="s">
        <v>20</v>
      </c>
      <c r="D722" s="220" t="s">
        <v>48</v>
      </c>
      <c r="E722" s="220" t="s">
        <v>27</v>
      </c>
      <c r="F722" s="220" t="s">
        <v>68</v>
      </c>
      <c r="G722" s="220" t="s">
        <v>142</v>
      </c>
      <c r="H722" s="204" t="s">
        <v>143</v>
      </c>
      <c r="I722" s="214"/>
      <c r="J722" s="221">
        <f>J723</f>
        <v>780000</v>
      </c>
      <c r="K722" s="221">
        <f t="shared" ref="K722:L725" si="350">K723</f>
        <v>0</v>
      </c>
      <c r="L722" s="221">
        <f t="shared" si="350"/>
        <v>0</v>
      </c>
    </row>
    <row r="723" spans="1:12" s="206" customFormat="1" hidden="1">
      <c r="A723" s="212" t="s">
        <v>196</v>
      </c>
      <c r="B723" s="220" t="s">
        <v>334</v>
      </c>
      <c r="C723" s="220" t="s">
        <v>20</v>
      </c>
      <c r="D723" s="220" t="s">
        <v>48</v>
      </c>
      <c r="E723" s="220" t="s">
        <v>27</v>
      </c>
      <c r="F723" s="220" t="s">
        <v>43</v>
      </c>
      <c r="G723" s="220" t="s">
        <v>142</v>
      </c>
      <c r="H723" s="204" t="s">
        <v>143</v>
      </c>
      <c r="I723" s="214"/>
      <c r="J723" s="221">
        <f>J724</f>
        <v>780000</v>
      </c>
      <c r="K723" s="221">
        <f t="shared" si="350"/>
        <v>0</v>
      </c>
      <c r="L723" s="221">
        <f t="shared" si="350"/>
        <v>0</v>
      </c>
    </row>
    <row r="724" spans="1:12" s="206" customFormat="1" ht="25.5" hidden="1">
      <c r="A724" s="212" t="s">
        <v>197</v>
      </c>
      <c r="B724" s="220" t="s">
        <v>334</v>
      </c>
      <c r="C724" s="220" t="s">
        <v>20</v>
      </c>
      <c r="D724" s="220" t="s">
        <v>48</v>
      </c>
      <c r="E724" s="220" t="s">
        <v>27</v>
      </c>
      <c r="F724" s="220" t="s">
        <v>43</v>
      </c>
      <c r="G724" s="220" t="s">
        <v>142</v>
      </c>
      <c r="H724" s="204" t="s">
        <v>198</v>
      </c>
      <c r="I724" s="214"/>
      <c r="J724" s="221">
        <f>J725</f>
        <v>780000</v>
      </c>
      <c r="K724" s="221">
        <f t="shared" si="350"/>
        <v>0</v>
      </c>
      <c r="L724" s="221">
        <f t="shared" si="350"/>
        <v>0</v>
      </c>
    </row>
    <row r="725" spans="1:12" s="206" customFormat="1" ht="25.5" hidden="1">
      <c r="A725" s="217" t="s">
        <v>231</v>
      </c>
      <c r="B725" s="220" t="s">
        <v>334</v>
      </c>
      <c r="C725" s="220" t="s">
        <v>20</v>
      </c>
      <c r="D725" s="220" t="s">
        <v>48</v>
      </c>
      <c r="E725" s="220" t="s">
        <v>27</v>
      </c>
      <c r="F725" s="220" t="s">
        <v>43</v>
      </c>
      <c r="G725" s="220" t="s">
        <v>142</v>
      </c>
      <c r="H725" s="204" t="s">
        <v>198</v>
      </c>
      <c r="I725" s="214" t="s">
        <v>92</v>
      </c>
      <c r="J725" s="221">
        <f>J726</f>
        <v>780000</v>
      </c>
      <c r="K725" s="221">
        <f t="shared" si="350"/>
        <v>0</v>
      </c>
      <c r="L725" s="221">
        <f t="shared" si="350"/>
        <v>0</v>
      </c>
    </row>
    <row r="726" spans="1:12" s="206" customFormat="1" ht="25.5" hidden="1">
      <c r="A726" s="216" t="s">
        <v>96</v>
      </c>
      <c r="B726" s="220" t="s">
        <v>334</v>
      </c>
      <c r="C726" s="220" t="s">
        <v>20</v>
      </c>
      <c r="D726" s="220" t="s">
        <v>48</v>
      </c>
      <c r="E726" s="220" t="s">
        <v>27</v>
      </c>
      <c r="F726" s="220" t="s">
        <v>43</v>
      </c>
      <c r="G726" s="220" t="s">
        <v>142</v>
      </c>
      <c r="H726" s="204" t="s">
        <v>198</v>
      </c>
      <c r="I726" s="214" t="s">
        <v>93</v>
      </c>
      <c r="J726" s="221">
        <v>780000</v>
      </c>
      <c r="K726" s="221"/>
      <c r="L726" s="221"/>
    </row>
    <row r="727" spans="1:12" s="206" customFormat="1" hidden="1">
      <c r="A727" s="212" t="s">
        <v>81</v>
      </c>
      <c r="B727" s="220" t="s">
        <v>334</v>
      </c>
      <c r="C727" s="220" t="s">
        <v>20</v>
      </c>
      <c r="D727" s="220" t="s">
        <v>48</v>
      </c>
      <c r="E727" s="213" t="s">
        <v>80</v>
      </c>
      <c r="F727" s="213" t="s">
        <v>68</v>
      </c>
      <c r="G727" s="213" t="s">
        <v>142</v>
      </c>
      <c r="H727" s="204" t="s">
        <v>143</v>
      </c>
      <c r="I727" s="214"/>
      <c r="J727" s="221">
        <f>J728</f>
        <v>75000</v>
      </c>
      <c r="K727" s="221">
        <f t="shared" ref="K727:L729" si="351">K728</f>
        <v>75000</v>
      </c>
      <c r="L727" s="221">
        <f t="shared" si="351"/>
        <v>75000</v>
      </c>
    </row>
    <row r="728" spans="1:12" s="206" customFormat="1" hidden="1">
      <c r="A728" s="273" t="s">
        <v>419</v>
      </c>
      <c r="B728" s="220" t="s">
        <v>334</v>
      </c>
      <c r="C728" s="220" t="s">
        <v>20</v>
      </c>
      <c r="D728" s="220" t="s">
        <v>48</v>
      </c>
      <c r="E728" s="213" t="s">
        <v>80</v>
      </c>
      <c r="F728" s="213" t="s">
        <v>68</v>
      </c>
      <c r="G728" s="213" t="s">
        <v>142</v>
      </c>
      <c r="H728" s="204" t="s">
        <v>418</v>
      </c>
      <c r="I728" s="214"/>
      <c r="J728" s="221">
        <f>J729</f>
        <v>75000</v>
      </c>
      <c r="K728" s="221">
        <f t="shared" si="351"/>
        <v>75000</v>
      </c>
      <c r="L728" s="221">
        <f t="shared" si="351"/>
        <v>75000</v>
      </c>
    </row>
    <row r="729" spans="1:12" s="206" customFormat="1" hidden="1">
      <c r="A729" s="216" t="s">
        <v>78</v>
      </c>
      <c r="B729" s="220" t="s">
        <v>334</v>
      </c>
      <c r="C729" s="220" t="s">
        <v>20</v>
      </c>
      <c r="D729" s="220" t="s">
        <v>48</v>
      </c>
      <c r="E729" s="213" t="s">
        <v>80</v>
      </c>
      <c r="F729" s="213" t="s">
        <v>68</v>
      </c>
      <c r="G729" s="213" t="s">
        <v>142</v>
      </c>
      <c r="H729" s="204" t="s">
        <v>418</v>
      </c>
      <c r="I729" s="214" t="s">
        <v>75</v>
      </c>
      <c r="J729" s="221">
        <f>J730</f>
        <v>75000</v>
      </c>
      <c r="K729" s="221">
        <f t="shared" si="351"/>
        <v>75000</v>
      </c>
      <c r="L729" s="221">
        <f t="shared" si="351"/>
        <v>75000</v>
      </c>
    </row>
    <row r="730" spans="1:12" s="206" customFormat="1" hidden="1">
      <c r="A730" s="218" t="s">
        <v>119</v>
      </c>
      <c r="B730" s="220" t="s">
        <v>334</v>
      </c>
      <c r="C730" s="220" t="s">
        <v>20</v>
      </c>
      <c r="D730" s="220" t="s">
        <v>48</v>
      </c>
      <c r="E730" s="213" t="s">
        <v>80</v>
      </c>
      <c r="F730" s="213" t="s">
        <v>68</v>
      </c>
      <c r="G730" s="213" t="s">
        <v>142</v>
      </c>
      <c r="H730" s="204" t="s">
        <v>418</v>
      </c>
      <c r="I730" s="214" t="s">
        <v>118</v>
      </c>
      <c r="J730" s="221">
        <v>75000</v>
      </c>
      <c r="K730" s="221">
        <v>75000</v>
      </c>
      <c r="L730" s="221">
        <v>75000</v>
      </c>
    </row>
    <row r="731" spans="1:12" s="206" customFormat="1" ht="15.75" hidden="1">
      <c r="A731" s="226" t="s">
        <v>53</v>
      </c>
      <c r="B731" s="203" t="s">
        <v>334</v>
      </c>
      <c r="C731" s="203" t="s">
        <v>17</v>
      </c>
      <c r="D731" s="204"/>
      <c r="E731" s="204"/>
      <c r="F731" s="204"/>
      <c r="G731" s="204"/>
      <c r="H731" s="204"/>
      <c r="I731" s="214"/>
      <c r="J731" s="205">
        <f>J732</f>
        <v>0</v>
      </c>
      <c r="K731" s="205">
        <f t="shared" ref="K731:L733" si="352">K732</f>
        <v>732624.31</v>
      </c>
      <c r="L731" s="205">
        <f t="shared" si="352"/>
        <v>763720.56</v>
      </c>
    </row>
    <row r="732" spans="1:12" s="206" customFormat="1" hidden="1">
      <c r="A732" s="227" t="s">
        <v>54</v>
      </c>
      <c r="B732" s="209" t="s">
        <v>334</v>
      </c>
      <c r="C732" s="209" t="s">
        <v>17</v>
      </c>
      <c r="D732" s="209" t="s">
        <v>13</v>
      </c>
      <c r="E732" s="209"/>
      <c r="F732" s="209"/>
      <c r="G732" s="209"/>
      <c r="H732" s="209"/>
      <c r="I732" s="210"/>
      <c r="J732" s="211">
        <f>J733</f>
        <v>0</v>
      </c>
      <c r="K732" s="211">
        <f t="shared" si="352"/>
        <v>732624.31</v>
      </c>
      <c r="L732" s="211">
        <f t="shared" si="352"/>
        <v>763720.56</v>
      </c>
    </row>
    <row r="733" spans="1:12" s="206" customFormat="1" hidden="1">
      <c r="A733" s="212" t="s">
        <v>81</v>
      </c>
      <c r="B733" s="224" t="s">
        <v>334</v>
      </c>
      <c r="C733" s="204" t="s">
        <v>17</v>
      </c>
      <c r="D733" s="204" t="s">
        <v>13</v>
      </c>
      <c r="E733" s="204" t="s">
        <v>80</v>
      </c>
      <c r="F733" s="204" t="s">
        <v>68</v>
      </c>
      <c r="G733" s="204" t="s">
        <v>142</v>
      </c>
      <c r="H733" s="204" t="s">
        <v>143</v>
      </c>
      <c r="I733" s="214"/>
      <c r="J733" s="221">
        <f>J734</f>
        <v>0</v>
      </c>
      <c r="K733" s="221">
        <f t="shared" si="352"/>
        <v>732624.31</v>
      </c>
      <c r="L733" s="221">
        <f t="shared" si="352"/>
        <v>763720.56</v>
      </c>
    </row>
    <row r="734" spans="1:12" s="206" customFormat="1" ht="25.5" hidden="1">
      <c r="A734" s="212" t="s">
        <v>253</v>
      </c>
      <c r="B734" s="224" t="s">
        <v>334</v>
      </c>
      <c r="C734" s="204" t="s">
        <v>17</v>
      </c>
      <c r="D734" s="204" t="s">
        <v>13</v>
      </c>
      <c r="E734" s="204" t="s">
        <v>80</v>
      </c>
      <c r="F734" s="204" t="s">
        <v>68</v>
      </c>
      <c r="G734" s="204" t="s">
        <v>142</v>
      </c>
      <c r="H734" s="204" t="s">
        <v>371</v>
      </c>
      <c r="I734" s="214"/>
      <c r="J734" s="221">
        <f>J735+J737</f>
        <v>0</v>
      </c>
      <c r="K734" s="221">
        <f t="shared" ref="K734:L734" si="353">K735+K737</f>
        <v>732624.31</v>
      </c>
      <c r="L734" s="221">
        <f t="shared" si="353"/>
        <v>763720.56</v>
      </c>
    </row>
    <row r="735" spans="1:12" s="206" customFormat="1" ht="38.25" hidden="1">
      <c r="A735" s="216" t="s">
        <v>94</v>
      </c>
      <c r="B735" s="224" t="s">
        <v>334</v>
      </c>
      <c r="C735" s="204" t="s">
        <v>17</v>
      </c>
      <c r="D735" s="204" t="s">
        <v>13</v>
      </c>
      <c r="E735" s="204" t="s">
        <v>80</v>
      </c>
      <c r="F735" s="204" t="s">
        <v>68</v>
      </c>
      <c r="G735" s="204" t="s">
        <v>142</v>
      </c>
      <c r="H735" s="204" t="s">
        <v>371</v>
      </c>
      <c r="I735" s="214" t="s">
        <v>90</v>
      </c>
      <c r="J735" s="221">
        <f>J736</f>
        <v>0</v>
      </c>
      <c r="K735" s="221">
        <f t="shared" ref="K735:L735" si="354">K736</f>
        <v>345290.4</v>
      </c>
      <c r="L735" s="221">
        <f t="shared" si="354"/>
        <v>345290.4</v>
      </c>
    </row>
    <row r="736" spans="1:12" s="206" customFormat="1" hidden="1">
      <c r="A736" s="216" t="s">
        <v>101</v>
      </c>
      <c r="B736" s="224" t="s">
        <v>334</v>
      </c>
      <c r="C736" s="204" t="s">
        <v>17</v>
      </c>
      <c r="D736" s="204" t="s">
        <v>13</v>
      </c>
      <c r="E736" s="204" t="s">
        <v>80</v>
      </c>
      <c r="F736" s="204" t="s">
        <v>68</v>
      </c>
      <c r="G736" s="204" t="s">
        <v>142</v>
      </c>
      <c r="H736" s="204" t="s">
        <v>371</v>
      </c>
      <c r="I736" s="214" t="s">
        <v>100</v>
      </c>
      <c r="J736" s="221"/>
      <c r="K736" s="221">
        <v>345290.4</v>
      </c>
      <c r="L736" s="221">
        <v>345290.4</v>
      </c>
    </row>
    <row r="737" spans="1:12" s="206" customFormat="1" ht="25.5" hidden="1">
      <c r="A737" s="217" t="s">
        <v>231</v>
      </c>
      <c r="B737" s="224" t="s">
        <v>334</v>
      </c>
      <c r="C737" s="204" t="s">
        <v>17</v>
      </c>
      <c r="D737" s="204" t="s">
        <v>13</v>
      </c>
      <c r="E737" s="204" t="s">
        <v>80</v>
      </c>
      <c r="F737" s="204" t="s">
        <v>68</v>
      </c>
      <c r="G737" s="204" t="s">
        <v>142</v>
      </c>
      <c r="H737" s="204" t="s">
        <v>371</v>
      </c>
      <c r="I737" s="214" t="s">
        <v>92</v>
      </c>
      <c r="J737" s="221">
        <f>J738</f>
        <v>0</v>
      </c>
      <c r="K737" s="221">
        <f t="shared" ref="K737:L737" si="355">K738</f>
        <v>387333.91</v>
      </c>
      <c r="L737" s="221">
        <f t="shared" si="355"/>
        <v>418430.16</v>
      </c>
    </row>
    <row r="738" spans="1:12" s="206" customFormat="1" ht="25.5" hidden="1">
      <c r="A738" s="216" t="s">
        <v>96</v>
      </c>
      <c r="B738" s="224" t="s">
        <v>334</v>
      </c>
      <c r="C738" s="204" t="s">
        <v>17</v>
      </c>
      <c r="D738" s="204" t="s">
        <v>13</v>
      </c>
      <c r="E738" s="204" t="s">
        <v>80</v>
      </c>
      <c r="F738" s="204" t="s">
        <v>68</v>
      </c>
      <c r="G738" s="204" t="s">
        <v>142</v>
      </c>
      <c r="H738" s="204" t="s">
        <v>371</v>
      </c>
      <c r="I738" s="214" t="s">
        <v>93</v>
      </c>
      <c r="J738" s="221"/>
      <c r="K738" s="221">
        <v>387333.91</v>
      </c>
      <c r="L738" s="221">
        <v>418430.16</v>
      </c>
    </row>
    <row r="739" spans="1:12" s="232" customFormat="1" ht="31.5" hidden="1">
      <c r="A739" s="226" t="s">
        <v>26</v>
      </c>
      <c r="B739" s="228" t="s">
        <v>334</v>
      </c>
      <c r="C739" s="228" t="s">
        <v>13</v>
      </c>
      <c r="D739" s="229"/>
      <c r="E739" s="229"/>
      <c r="F739" s="229"/>
      <c r="G739" s="229"/>
      <c r="H739" s="229"/>
      <c r="I739" s="230"/>
      <c r="J739" s="231">
        <f>J740+J757</f>
        <v>2605800</v>
      </c>
      <c r="K739" s="231">
        <f t="shared" ref="K739:L739" si="356">K740+K757</f>
        <v>3530000</v>
      </c>
      <c r="L739" s="231">
        <f t="shared" si="356"/>
        <v>3130000</v>
      </c>
    </row>
    <row r="740" spans="1:12" s="206" customFormat="1" ht="38.25" hidden="1">
      <c r="A740" s="233" t="s">
        <v>209</v>
      </c>
      <c r="B740" s="234" t="s">
        <v>334</v>
      </c>
      <c r="C740" s="234" t="s">
        <v>13</v>
      </c>
      <c r="D740" s="234" t="s">
        <v>30</v>
      </c>
      <c r="E740" s="234"/>
      <c r="F740" s="234"/>
      <c r="G740" s="234"/>
      <c r="H740" s="234"/>
      <c r="I740" s="235"/>
      <c r="J740" s="236">
        <f>J741</f>
        <v>2475800</v>
      </c>
      <c r="K740" s="236">
        <f t="shared" ref="K740:L740" si="357">K741</f>
        <v>3400000</v>
      </c>
      <c r="L740" s="236">
        <f t="shared" si="357"/>
        <v>3000000</v>
      </c>
    </row>
    <row r="741" spans="1:12" s="206" customFormat="1" ht="51" hidden="1">
      <c r="A741" s="284" t="s">
        <v>399</v>
      </c>
      <c r="B741" s="238" t="s">
        <v>334</v>
      </c>
      <c r="C741" s="238" t="s">
        <v>13</v>
      </c>
      <c r="D741" s="238" t="s">
        <v>30</v>
      </c>
      <c r="E741" s="238" t="s">
        <v>199</v>
      </c>
      <c r="F741" s="238" t="s">
        <v>68</v>
      </c>
      <c r="G741" s="238" t="s">
        <v>142</v>
      </c>
      <c r="H741" s="238" t="s">
        <v>143</v>
      </c>
      <c r="I741" s="239"/>
      <c r="J741" s="240">
        <f>J742+J745+J748+J751+J754</f>
        <v>2475800</v>
      </c>
      <c r="K741" s="240">
        <f t="shared" ref="K741:L741" si="358">K742+K745+K748+K751+K754</f>
        <v>3400000</v>
      </c>
      <c r="L741" s="240">
        <f t="shared" si="358"/>
        <v>3000000</v>
      </c>
    </row>
    <row r="742" spans="1:12" s="206" customFormat="1" ht="25.5" hidden="1">
      <c r="A742" s="237" t="s">
        <v>276</v>
      </c>
      <c r="B742" s="238" t="s">
        <v>334</v>
      </c>
      <c r="C742" s="238" t="s">
        <v>13</v>
      </c>
      <c r="D742" s="238" t="s">
        <v>30</v>
      </c>
      <c r="E742" s="238" t="s">
        <v>199</v>
      </c>
      <c r="F742" s="238" t="s">
        <v>68</v>
      </c>
      <c r="G742" s="238" t="s">
        <v>142</v>
      </c>
      <c r="H742" s="238" t="s">
        <v>275</v>
      </c>
      <c r="I742" s="239"/>
      <c r="J742" s="240">
        <f>J743</f>
        <v>150000</v>
      </c>
      <c r="K742" s="240">
        <f t="shared" ref="K742:L743" si="359">K743</f>
        <v>150000</v>
      </c>
      <c r="L742" s="240">
        <f t="shared" si="359"/>
        <v>0</v>
      </c>
    </row>
    <row r="743" spans="1:12" s="206" customFormat="1" ht="25.5" hidden="1">
      <c r="A743" s="217" t="s">
        <v>231</v>
      </c>
      <c r="B743" s="238" t="s">
        <v>334</v>
      </c>
      <c r="C743" s="238" t="s">
        <v>13</v>
      </c>
      <c r="D743" s="238" t="s">
        <v>30</v>
      </c>
      <c r="E743" s="238" t="s">
        <v>199</v>
      </c>
      <c r="F743" s="238" t="s">
        <v>68</v>
      </c>
      <c r="G743" s="238" t="s">
        <v>142</v>
      </c>
      <c r="H743" s="238" t="s">
        <v>275</v>
      </c>
      <c r="I743" s="239" t="s">
        <v>92</v>
      </c>
      <c r="J743" s="240">
        <f>J744</f>
        <v>150000</v>
      </c>
      <c r="K743" s="240">
        <f t="shared" si="359"/>
        <v>150000</v>
      </c>
      <c r="L743" s="240">
        <f t="shared" si="359"/>
        <v>0</v>
      </c>
    </row>
    <row r="744" spans="1:12" s="206" customFormat="1" ht="25.5" hidden="1">
      <c r="A744" s="216" t="s">
        <v>96</v>
      </c>
      <c r="B744" s="238" t="s">
        <v>334</v>
      </c>
      <c r="C744" s="238" t="s">
        <v>13</v>
      </c>
      <c r="D744" s="238" t="s">
        <v>30</v>
      </c>
      <c r="E744" s="238" t="s">
        <v>199</v>
      </c>
      <c r="F744" s="238" t="s">
        <v>68</v>
      </c>
      <c r="G744" s="238" t="s">
        <v>142</v>
      </c>
      <c r="H744" s="238" t="s">
        <v>275</v>
      </c>
      <c r="I744" s="239" t="s">
        <v>93</v>
      </c>
      <c r="J744" s="240">
        <v>150000</v>
      </c>
      <c r="K744" s="240">
        <v>150000</v>
      </c>
      <c r="L744" s="240"/>
    </row>
    <row r="745" spans="1:12" s="206" customFormat="1" hidden="1">
      <c r="A745" s="218" t="s">
        <v>278</v>
      </c>
      <c r="B745" s="238" t="s">
        <v>334</v>
      </c>
      <c r="C745" s="238" t="s">
        <v>13</v>
      </c>
      <c r="D745" s="238" t="s">
        <v>30</v>
      </c>
      <c r="E745" s="238" t="s">
        <v>199</v>
      </c>
      <c r="F745" s="238" t="s">
        <v>68</v>
      </c>
      <c r="G745" s="238" t="s">
        <v>142</v>
      </c>
      <c r="H745" s="238" t="s">
        <v>277</v>
      </c>
      <c r="I745" s="239"/>
      <c r="J745" s="240">
        <f>J746</f>
        <v>1875800</v>
      </c>
      <c r="K745" s="240">
        <f t="shared" ref="K745:L746" si="360">K746</f>
        <v>2800000</v>
      </c>
      <c r="L745" s="240">
        <f t="shared" si="360"/>
        <v>2600000</v>
      </c>
    </row>
    <row r="746" spans="1:12" s="206" customFormat="1" ht="25.5" hidden="1">
      <c r="A746" s="217" t="s">
        <v>231</v>
      </c>
      <c r="B746" s="238" t="s">
        <v>334</v>
      </c>
      <c r="C746" s="238" t="s">
        <v>13</v>
      </c>
      <c r="D746" s="238" t="s">
        <v>30</v>
      </c>
      <c r="E746" s="238" t="s">
        <v>199</v>
      </c>
      <c r="F746" s="238" t="s">
        <v>68</v>
      </c>
      <c r="G746" s="238" t="s">
        <v>142</v>
      </c>
      <c r="H746" s="238" t="s">
        <v>277</v>
      </c>
      <c r="I746" s="239" t="s">
        <v>92</v>
      </c>
      <c r="J746" s="240">
        <f>J747</f>
        <v>1875800</v>
      </c>
      <c r="K746" s="240">
        <f t="shared" si="360"/>
        <v>2800000</v>
      </c>
      <c r="L746" s="240">
        <f t="shared" si="360"/>
        <v>2600000</v>
      </c>
    </row>
    <row r="747" spans="1:12" s="206" customFormat="1" ht="25.5" hidden="1">
      <c r="A747" s="216" t="s">
        <v>96</v>
      </c>
      <c r="B747" s="238" t="s">
        <v>334</v>
      </c>
      <c r="C747" s="238" t="s">
        <v>13</v>
      </c>
      <c r="D747" s="238" t="s">
        <v>30</v>
      </c>
      <c r="E747" s="238" t="s">
        <v>199</v>
      </c>
      <c r="F747" s="238" t="s">
        <v>68</v>
      </c>
      <c r="G747" s="238" t="s">
        <v>142</v>
      </c>
      <c r="H747" s="238" t="s">
        <v>277</v>
      </c>
      <c r="I747" s="239" t="s">
        <v>93</v>
      </c>
      <c r="J747" s="240">
        <f>2800000-924200</f>
        <v>1875800</v>
      </c>
      <c r="K747" s="240">
        <v>2800000</v>
      </c>
      <c r="L747" s="240">
        <f>2800000-200000</f>
        <v>2600000</v>
      </c>
    </row>
    <row r="748" spans="1:12" s="206" customFormat="1" ht="25.5" hidden="1">
      <c r="A748" s="237" t="s">
        <v>279</v>
      </c>
      <c r="B748" s="238" t="s">
        <v>334</v>
      </c>
      <c r="C748" s="238" t="s">
        <v>13</v>
      </c>
      <c r="D748" s="238" t="s">
        <v>30</v>
      </c>
      <c r="E748" s="238" t="s">
        <v>199</v>
      </c>
      <c r="F748" s="238" t="s">
        <v>68</v>
      </c>
      <c r="G748" s="238" t="s">
        <v>142</v>
      </c>
      <c r="H748" s="238" t="s">
        <v>235</v>
      </c>
      <c r="I748" s="239"/>
      <c r="J748" s="240">
        <f>J749</f>
        <v>95000</v>
      </c>
      <c r="K748" s="240">
        <f t="shared" ref="K748:L749" si="361">K749</f>
        <v>95000</v>
      </c>
      <c r="L748" s="240">
        <f t="shared" si="361"/>
        <v>45000</v>
      </c>
    </row>
    <row r="749" spans="1:12" s="206" customFormat="1" ht="25.5" hidden="1">
      <c r="A749" s="217" t="s">
        <v>231</v>
      </c>
      <c r="B749" s="238" t="s">
        <v>334</v>
      </c>
      <c r="C749" s="238" t="s">
        <v>13</v>
      </c>
      <c r="D749" s="238" t="s">
        <v>30</v>
      </c>
      <c r="E749" s="238" t="s">
        <v>199</v>
      </c>
      <c r="F749" s="238" t="s">
        <v>68</v>
      </c>
      <c r="G749" s="238" t="s">
        <v>142</v>
      </c>
      <c r="H749" s="238" t="s">
        <v>235</v>
      </c>
      <c r="I749" s="239" t="s">
        <v>92</v>
      </c>
      <c r="J749" s="240">
        <f>J750</f>
        <v>95000</v>
      </c>
      <c r="K749" s="240">
        <f t="shared" si="361"/>
        <v>95000</v>
      </c>
      <c r="L749" s="240">
        <f t="shared" si="361"/>
        <v>45000</v>
      </c>
    </row>
    <row r="750" spans="1:12" s="206" customFormat="1" ht="25.5" hidden="1">
      <c r="A750" s="216" t="s">
        <v>96</v>
      </c>
      <c r="B750" s="238" t="s">
        <v>334</v>
      </c>
      <c r="C750" s="238" t="s">
        <v>13</v>
      </c>
      <c r="D750" s="238" t="s">
        <v>30</v>
      </c>
      <c r="E750" s="238" t="s">
        <v>199</v>
      </c>
      <c r="F750" s="238" t="s">
        <v>68</v>
      </c>
      <c r="G750" s="238" t="s">
        <v>142</v>
      </c>
      <c r="H750" s="238" t="s">
        <v>235</v>
      </c>
      <c r="I750" s="239" t="s">
        <v>93</v>
      </c>
      <c r="J750" s="240">
        <v>95000</v>
      </c>
      <c r="K750" s="240">
        <v>95000</v>
      </c>
      <c r="L750" s="240">
        <v>45000</v>
      </c>
    </row>
    <row r="751" spans="1:12" s="206" customFormat="1" hidden="1">
      <c r="A751" s="216" t="s">
        <v>281</v>
      </c>
      <c r="B751" s="238" t="s">
        <v>334</v>
      </c>
      <c r="C751" s="238" t="s">
        <v>13</v>
      </c>
      <c r="D751" s="238" t="s">
        <v>30</v>
      </c>
      <c r="E751" s="238" t="s">
        <v>199</v>
      </c>
      <c r="F751" s="238" t="s">
        <v>68</v>
      </c>
      <c r="G751" s="238" t="s">
        <v>142</v>
      </c>
      <c r="H751" s="238" t="s">
        <v>280</v>
      </c>
      <c r="I751" s="239"/>
      <c r="J751" s="240">
        <f>J752</f>
        <v>155000</v>
      </c>
      <c r="K751" s="240">
        <f t="shared" ref="K751:L752" si="362">K752</f>
        <v>155000</v>
      </c>
      <c r="L751" s="240">
        <f t="shared" si="362"/>
        <v>155000</v>
      </c>
    </row>
    <row r="752" spans="1:12" s="206" customFormat="1" ht="25.5" hidden="1">
      <c r="A752" s="217" t="s">
        <v>231</v>
      </c>
      <c r="B752" s="238" t="s">
        <v>334</v>
      </c>
      <c r="C752" s="238" t="s">
        <v>13</v>
      </c>
      <c r="D752" s="238" t="s">
        <v>30</v>
      </c>
      <c r="E752" s="238" t="s">
        <v>199</v>
      </c>
      <c r="F752" s="238" t="s">
        <v>68</v>
      </c>
      <c r="G752" s="238" t="s">
        <v>142</v>
      </c>
      <c r="H752" s="238" t="s">
        <v>280</v>
      </c>
      <c r="I752" s="239" t="s">
        <v>92</v>
      </c>
      <c r="J752" s="240">
        <f>J753</f>
        <v>155000</v>
      </c>
      <c r="K752" s="240">
        <f t="shared" si="362"/>
        <v>155000</v>
      </c>
      <c r="L752" s="240">
        <f t="shared" si="362"/>
        <v>155000</v>
      </c>
    </row>
    <row r="753" spans="1:12" s="206" customFormat="1" ht="25.5" hidden="1">
      <c r="A753" s="216" t="s">
        <v>96</v>
      </c>
      <c r="B753" s="238" t="s">
        <v>334</v>
      </c>
      <c r="C753" s="238" t="s">
        <v>13</v>
      </c>
      <c r="D753" s="238" t="s">
        <v>30</v>
      </c>
      <c r="E753" s="238" t="s">
        <v>199</v>
      </c>
      <c r="F753" s="238" t="s">
        <v>68</v>
      </c>
      <c r="G753" s="238" t="s">
        <v>142</v>
      </c>
      <c r="H753" s="238" t="s">
        <v>280</v>
      </c>
      <c r="I753" s="239" t="s">
        <v>93</v>
      </c>
      <c r="J753" s="240">
        <v>155000</v>
      </c>
      <c r="K753" s="240">
        <v>155000</v>
      </c>
      <c r="L753" s="240">
        <v>155000</v>
      </c>
    </row>
    <row r="754" spans="1:12" s="206" customFormat="1" hidden="1">
      <c r="A754" s="241" t="s">
        <v>274</v>
      </c>
      <c r="B754" s="238" t="s">
        <v>334</v>
      </c>
      <c r="C754" s="238" t="s">
        <v>13</v>
      </c>
      <c r="D754" s="238" t="s">
        <v>30</v>
      </c>
      <c r="E754" s="238" t="s">
        <v>199</v>
      </c>
      <c r="F754" s="238" t="s">
        <v>68</v>
      </c>
      <c r="G754" s="238" t="s">
        <v>142</v>
      </c>
      <c r="H754" s="238" t="s">
        <v>173</v>
      </c>
      <c r="I754" s="239"/>
      <c r="J754" s="240">
        <f>J755</f>
        <v>200000</v>
      </c>
      <c r="K754" s="240">
        <f t="shared" ref="K754:L755" si="363">K755</f>
        <v>200000</v>
      </c>
      <c r="L754" s="240">
        <f t="shared" si="363"/>
        <v>200000</v>
      </c>
    </row>
    <row r="755" spans="1:12" s="206" customFormat="1" hidden="1">
      <c r="A755" s="212" t="s">
        <v>78</v>
      </c>
      <c r="B755" s="238" t="s">
        <v>334</v>
      </c>
      <c r="C755" s="238" t="s">
        <v>13</v>
      </c>
      <c r="D755" s="238" t="s">
        <v>30</v>
      </c>
      <c r="E755" s="238" t="s">
        <v>199</v>
      </c>
      <c r="F755" s="238" t="s">
        <v>68</v>
      </c>
      <c r="G755" s="238" t="s">
        <v>142</v>
      </c>
      <c r="H755" s="238" t="s">
        <v>173</v>
      </c>
      <c r="I755" s="239" t="s">
        <v>75</v>
      </c>
      <c r="J755" s="240">
        <f>J756</f>
        <v>200000</v>
      </c>
      <c r="K755" s="240">
        <f t="shared" si="363"/>
        <v>200000</v>
      </c>
      <c r="L755" s="240">
        <f t="shared" si="363"/>
        <v>200000</v>
      </c>
    </row>
    <row r="756" spans="1:12" s="206" customFormat="1" hidden="1">
      <c r="A756" s="212" t="s">
        <v>103</v>
      </c>
      <c r="B756" s="238" t="s">
        <v>334</v>
      </c>
      <c r="C756" s="238" t="s">
        <v>13</v>
      </c>
      <c r="D756" s="238" t="s">
        <v>30</v>
      </c>
      <c r="E756" s="238" t="s">
        <v>199</v>
      </c>
      <c r="F756" s="238" t="s">
        <v>68</v>
      </c>
      <c r="G756" s="238" t="s">
        <v>142</v>
      </c>
      <c r="H756" s="238" t="s">
        <v>173</v>
      </c>
      <c r="I756" s="239" t="s">
        <v>102</v>
      </c>
      <c r="J756" s="240">
        <v>200000</v>
      </c>
      <c r="K756" s="240">
        <v>200000</v>
      </c>
      <c r="L756" s="240">
        <v>200000</v>
      </c>
    </row>
    <row r="757" spans="1:12" s="206" customFormat="1" ht="25.5" hidden="1">
      <c r="A757" s="233" t="s">
        <v>179</v>
      </c>
      <c r="B757" s="234" t="s">
        <v>334</v>
      </c>
      <c r="C757" s="234" t="s">
        <v>13</v>
      </c>
      <c r="D757" s="234" t="s">
        <v>29</v>
      </c>
      <c r="E757" s="238"/>
      <c r="F757" s="238"/>
      <c r="G757" s="238"/>
      <c r="H757" s="238"/>
      <c r="I757" s="239"/>
      <c r="J757" s="236">
        <f>J758+J762</f>
        <v>130000</v>
      </c>
      <c r="K757" s="236">
        <f t="shared" ref="K757:L757" si="364">K758+K762</f>
        <v>130000</v>
      </c>
      <c r="L757" s="236">
        <f t="shared" si="364"/>
        <v>130000</v>
      </c>
    </row>
    <row r="758" spans="1:12" s="206" customFormat="1" ht="38.25" hidden="1">
      <c r="A758" s="273" t="s">
        <v>400</v>
      </c>
      <c r="B758" s="224" t="s">
        <v>334</v>
      </c>
      <c r="C758" s="224" t="s">
        <v>13</v>
      </c>
      <c r="D758" s="224" t="s">
        <v>29</v>
      </c>
      <c r="E758" s="224" t="s">
        <v>29</v>
      </c>
      <c r="F758" s="224" t="s">
        <v>68</v>
      </c>
      <c r="G758" s="224" t="s">
        <v>142</v>
      </c>
      <c r="H758" s="224" t="s">
        <v>143</v>
      </c>
      <c r="I758" s="225"/>
      <c r="J758" s="242">
        <f>J759</f>
        <v>20000</v>
      </c>
      <c r="K758" s="242">
        <f t="shared" ref="K758:L760" si="365">K759</f>
        <v>20000</v>
      </c>
      <c r="L758" s="242">
        <f t="shared" si="365"/>
        <v>20000</v>
      </c>
    </row>
    <row r="759" spans="1:12" s="206" customFormat="1" ht="25.5" hidden="1">
      <c r="A759" s="216" t="s">
        <v>284</v>
      </c>
      <c r="B759" s="224" t="s">
        <v>334</v>
      </c>
      <c r="C759" s="224" t="s">
        <v>13</v>
      </c>
      <c r="D759" s="224" t="s">
        <v>29</v>
      </c>
      <c r="E759" s="224" t="s">
        <v>29</v>
      </c>
      <c r="F759" s="224" t="s">
        <v>68</v>
      </c>
      <c r="G759" s="224" t="s">
        <v>142</v>
      </c>
      <c r="H759" s="224" t="s">
        <v>283</v>
      </c>
      <c r="I759" s="225"/>
      <c r="J759" s="242">
        <f>J760</f>
        <v>20000</v>
      </c>
      <c r="K759" s="242">
        <f t="shared" si="365"/>
        <v>20000</v>
      </c>
      <c r="L759" s="242">
        <f t="shared" si="365"/>
        <v>20000</v>
      </c>
    </row>
    <row r="760" spans="1:12" s="206" customFormat="1" ht="25.5" hidden="1">
      <c r="A760" s="217" t="s">
        <v>231</v>
      </c>
      <c r="B760" s="224" t="s">
        <v>334</v>
      </c>
      <c r="C760" s="224" t="s">
        <v>13</v>
      </c>
      <c r="D760" s="224" t="s">
        <v>29</v>
      </c>
      <c r="E760" s="224" t="s">
        <v>29</v>
      </c>
      <c r="F760" s="224" t="s">
        <v>68</v>
      </c>
      <c r="G760" s="224" t="s">
        <v>142</v>
      </c>
      <c r="H760" s="224" t="s">
        <v>283</v>
      </c>
      <c r="I760" s="225" t="s">
        <v>92</v>
      </c>
      <c r="J760" s="242">
        <f>J761</f>
        <v>20000</v>
      </c>
      <c r="K760" s="242">
        <f t="shared" si="365"/>
        <v>20000</v>
      </c>
      <c r="L760" s="242">
        <f t="shared" si="365"/>
        <v>20000</v>
      </c>
    </row>
    <row r="761" spans="1:12" s="206" customFormat="1" ht="25.5" hidden="1">
      <c r="A761" s="216" t="s">
        <v>96</v>
      </c>
      <c r="B761" s="224" t="s">
        <v>334</v>
      </c>
      <c r="C761" s="224" t="s">
        <v>13</v>
      </c>
      <c r="D761" s="224" t="s">
        <v>29</v>
      </c>
      <c r="E761" s="224" t="s">
        <v>29</v>
      </c>
      <c r="F761" s="224" t="s">
        <v>68</v>
      </c>
      <c r="G761" s="224" t="s">
        <v>142</v>
      </c>
      <c r="H761" s="224" t="s">
        <v>283</v>
      </c>
      <c r="I761" s="225" t="s">
        <v>93</v>
      </c>
      <c r="J761" s="242">
        <v>20000</v>
      </c>
      <c r="K761" s="242">
        <v>20000</v>
      </c>
      <c r="L761" s="242">
        <v>20000</v>
      </c>
    </row>
    <row r="762" spans="1:12" s="206" customFormat="1" ht="25.5" hidden="1">
      <c r="A762" s="285" t="s">
        <v>401</v>
      </c>
      <c r="B762" s="224" t="s">
        <v>334</v>
      </c>
      <c r="C762" s="224" t="s">
        <v>13</v>
      </c>
      <c r="D762" s="224" t="s">
        <v>29</v>
      </c>
      <c r="E762" s="204" t="s">
        <v>181</v>
      </c>
      <c r="F762" s="204" t="s">
        <v>68</v>
      </c>
      <c r="G762" s="204" t="s">
        <v>142</v>
      </c>
      <c r="H762" s="224" t="s">
        <v>143</v>
      </c>
      <c r="I762" s="225"/>
      <c r="J762" s="215">
        <f>J763</f>
        <v>110000</v>
      </c>
      <c r="K762" s="215">
        <f t="shared" ref="K762:L762" si="366">K763</f>
        <v>110000</v>
      </c>
      <c r="L762" s="215">
        <f t="shared" si="366"/>
        <v>110000</v>
      </c>
    </row>
    <row r="763" spans="1:12" s="206" customFormat="1" hidden="1">
      <c r="A763" s="218" t="s">
        <v>282</v>
      </c>
      <c r="B763" s="224" t="s">
        <v>334</v>
      </c>
      <c r="C763" s="224" t="s">
        <v>13</v>
      </c>
      <c r="D763" s="224" t="s">
        <v>29</v>
      </c>
      <c r="E763" s="204" t="s">
        <v>181</v>
      </c>
      <c r="F763" s="204" t="s">
        <v>68</v>
      </c>
      <c r="G763" s="204" t="s">
        <v>142</v>
      </c>
      <c r="H763" s="224" t="s">
        <v>182</v>
      </c>
      <c r="I763" s="225"/>
      <c r="J763" s="215">
        <f>J764+J766</f>
        <v>110000</v>
      </c>
      <c r="K763" s="215">
        <f t="shared" ref="K763:L763" si="367">K764+K766</f>
        <v>110000</v>
      </c>
      <c r="L763" s="215">
        <f t="shared" si="367"/>
        <v>110000</v>
      </c>
    </row>
    <row r="764" spans="1:12" s="206" customFormat="1" ht="38.25" hidden="1">
      <c r="A764" s="216" t="s">
        <v>94</v>
      </c>
      <c r="B764" s="224" t="s">
        <v>334</v>
      </c>
      <c r="C764" s="224" t="s">
        <v>13</v>
      </c>
      <c r="D764" s="224" t="s">
        <v>29</v>
      </c>
      <c r="E764" s="204" t="s">
        <v>181</v>
      </c>
      <c r="F764" s="204" t="s">
        <v>68</v>
      </c>
      <c r="G764" s="204" t="s">
        <v>142</v>
      </c>
      <c r="H764" s="224" t="s">
        <v>182</v>
      </c>
      <c r="I764" s="214" t="s">
        <v>90</v>
      </c>
      <c r="J764" s="215">
        <f>J765</f>
        <v>80000</v>
      </c>
      <c r="K764" s="215">
        <f t="shared" ref="K764:L764" si="368">K765</f>
        <v>80000</v>
      </c>
      <c r="L764" s="215">
        <f t="shared" si="368"/>
        <v>80000</v>
      </c>
    </row>
    <row r="765" spans="1:12" s="206" customFormat="1" hidden="1">
      <c r="A765" s="216" t="s">
        <v>101</v>
      </c>
      <c r="B765" s="224" t="s">
        <v>334</v>
      </c>
      <c r="C765" s="224" t="s">
        <v>13</v>
      </c>
      <c r="D765" s="224" t="s">
        <v>29</v>
      </c>
      <c r="E765" s="204" t="s">
        <v>181</v>
      </c>
      <c r="F765" s="204" t="s">
        <v>68</v>
      </c>
      <c r="G765" s="204" t="s">
        <v>142</v>
      </c>
      <c r="H765" s="224" t="s">
        <v>182</v>
      </c>
      <c r="I765" s="214" t="s">
        <v>100</v>
      </c>
      <c r="J765" s="215">
        <v>80000</v>
      </c>
      <c r="K765" s="215">
        <v>80000</v>
      </c>
      <c r="L765" s="215">
        <v>80000</v>
      </c>
    </row>
    <row r="766" spans="1:12" s="206" customFormat="1" ht="25.5" hidden="1">
      <c r="A766" s="217" t="s">
        <v>231</v>
      </c>
      <c r="B766" s="224" t="s">
        <v>334</v>
      </c>
      <c r="C766" s="224" t="s">
        <v>13</v>
      </c>
      <c r="D766" s="224" t="s">
        <v>29</v>
      </c>
      <c r="E766" s="204" t="s">
        <v>181</v>
      </c>
      <c r="F766" s="204" t="s">
        <v>68</v>
      </c>
      <c r="G766" s="204" t="s">
        <v>142</v>
      </c>
      <c r="H766" s="224" t="s">
        <v>182</v>
      </c>
      <c r="I766" s="225" t="s">
        <v>92</v>
      </c>
      <c r="J766" s="215">
        <f>J767</f>
        <v>30000</v>
      </c>
      <c r="K766" s="215">
        <f t="shared" ref="K766:L766" si="369">K767</f>
        <v>30000</v>
      </c>
      <c r="L766" s="215">
        <f t="shared" si="369"/>
        <v>30000</v>
      </c>
    </row>
    <row r="767" spans="1:12" s="206" customFormat="1" ht="25.5" hidden="1">
      <c r="A767" s="216" t="s">
        <v>96</v>
      </c>
      <c r="B767" s="224" t="s">
        <v>334</v>
      </c>
      <c r="C767" s="224" t="s">
        <v>13</v>
      </c>
      <c r="D767" s="224" t="s">
        <v>29</v>
      </c>
      <c r="E767" s="204" t="s">
        <v>181</v>
      </c>
      <c r="F767" s="204" t="s">
        <v>68</v>
      </c>
      <c r="G767" s="204" t="s">
        <v>142</v>
      </c>
      <c r="H767" s="224" t="s">
        <v>182</v>
      </c>
      <c r="I767" s="225" t="s">
        <v>93</v>
      </c>
      <c r="J767" s="215">
        <v>30000</v>
      </c>
      <c r="K767" s="215">
        <v>30000</v>
      </c>
      <c r="L767" s="215">
        <v>30000</v>
      </c>
    </row>
    <row r="768" spans="1:12" s="206" customFormat="1" ht="15.75" hidden="1">
      <c r="A768" s="202" t="s">
        <v>15</v>
      </c>
      <c r="B768" s="243" t="s">
        <v>334</v>
      </c>
      <c r="C768" s="243" t="s">
        <v>16</v>
      </c>
      <c r="D768" s="224"/>
      <c r="E768" s="224"/>
      <c r="F768" s="224"/>
      <c r="G768" s="224"/>
      <c r="H768" s="224"/>
      <c r="I768" s="225"/>
      <c r="J768" s="205">
        <f>J769+J779+J790+J795</f>
        <v>23849702.23</v>
      </c>
      <c r="K768" s="205">
        <f>K769+K779+K790+K795</f>
        <v>30415318.23</v>
      </c>
      <c r="L768" s="205">
        <f>L769+L779+L790+L795</f>
        <v>27719775</v>
      </c>
    </row>
    <row r="769" spans="1:12" s="206" customFormat="1" hidden="1">
      <c r="A769" s="207" t="s">
        <v>36</v>
      </c>
      <c r="B769" s="208" t="s">
        <v>334</v>
      </c>
      <c r="C769" s="208" t="s">
        <v>16</v>
      </c>
      <c r="D769" s="208" t="s">
        <v>18</v>
      </c>
      <c r="E769" s="208"/>
      <c r="F769" s="208"/>
      <c r="G769" s="208"/>
      <c r="H769" s="204"/>
      <c r="I769" s="214"/>
      <c r="J769" s="211">
        <f>J770</f>
        <v>500000</v>
      </c>
      <c r="K769" s="211">
        <f t="shared" ref="K769:L769" si="370">K770</f>
        <v>50000</v>
      </c>
      <c r="L769" s="211">
        <f t="shared" si="370"/>
        <v>50000</v>
      </c>
    </row>
    <row r="770" spans="1:12" s="206" customFormat="1" ht="38.25" hidden="1">
      <c r="A770" s="283" t="s">
        <v>397</v>
      </c>
      <c r="B770" s="204" t="s">
        <v>334</v>
      </c>
      <c r="C770" s="204" t="s">
        <v>16</v>
      </c>
      <c r="D770" s="204" t="s">
        <v>18</v>
      </c>
      <c r="E770" s="204" t="s">
        <v>13</v>
      </c>
      <c r="F770" s="204" t="s">
        <v>68</v>
      </c>
      <c r="G770" s="204" t="s">
        <v>142</v>
      </c>
      <c r="H770" s="204" t="s">
        <v>143</v>
      </c>
      <c r="I770" s="214"/>
      <c r="J770" s="221">
        <f>J771+J774</f>
        <v>500000</v>
      </c>
      <c r="K770" s="221">
        <f t="shared" ref="K770:L770" si="371">K771+K774</f>
        <v>50000</v>
      </c>
      <c r="L770" s="221">
        <f t="shared" si="371"/>
        <v>50000</v>
      </c>
    </row>
    <row r="771" spans="1:12" s="206" customFormat="1" hidden="1">
      <c r="A771" s="212" t="s">
        <v>285</v>
      </c>
      <c r="B771" s="204" t="s">
        <v>334</v>
      </c>
      <c r="C771" s="204" t="s">
        <v>16</v>
      </c>
      <c r="D771" s="204" t="s">
        <v>18</v>
      </c>
      <c r="E771" s="204" t="s">
        <v>13</v>
      </c>
      <c r="F771" s="204" t="s">
        <v>68</v>
      </c>
      <c r="G771" s="204" t="s">
        <v>142</v>
      </c>
      <c r="H771" s="244" t="s">
        <v>166</v>
      </c>
      <c r="I771" s="214"/>
      <c r="J771" s="215">
        <f>J772</f>
        <v>50000</v>
      </c>
      <c r="K771" s="215">
        <f t="shared" ref="K771:L772" si="372">K772</f>
        <v>50000</v>
      </c>
      <c r="L771" s="215">
        <f t="shared" si="372"/>
        <v>50000</v>
      </c>
    </row>
    <row r="772" spans="1:12" s="206" customFormat="1" ht="25.5" hidden="1">
      <c r="A772" s="217" t="s">
        <v>231</v>
      </c>
      <c r="B772" s="204" t="s">
        <v>334</v>
      </c>
      <c r="C772" s="204" t="s">
        <v>16</v>
      </c>
      <c r="D772" s="204" t="s">
        <v>18</v>
      </c>
      <c r="E772" s="204" t="s">
        <v>13</v>
      </c>
      <c r="F772" s="204" t="s">
        <v>68</v>
      </c>
      <c r="G772" s="204" t="s">
        <v>142</v>
      </c>
      <c r="H772" s="244" t="s">
        <v>166</v>
      </c>
      <c r="I772" s="214" t="s">
        <v>92</v>
      </c>
      <c r="J772" s="215">
        <f>J773</f>
        <v>50000</v>
      </c>
      <c r="K772" s="215">
        <f t="shared" si="372"/>
        <v>50000</v>
      </c>
      <c r="L772" s="215">
        <f t="shared" si="372"/>
        <v>50000</v>
      </c>
    </row>
    <row r="773" spans="1:12" s="206" customFormat="1" ht="25.5" hidden="1">
      <c r="A773" s="216" t="s">
        <v>96</v>
      </c>
      <c r="B773" s="204" t="s">
        <v>334</v>
      </c>
      <c r="C773" s="204" t="s">
        <v>16</v>
      </c>
      <c r="D773" s="204" t="s">
        <v>18</v>
      </c>
      <c r="E773" s="204" t="s">
        <v>13</v>
      </c>
      <c r="F773" s="204" t="s">
        <v>68</v>
      </c>
      <c r="G773" s="204" t="s">
        <v>142</v>
      </c>
      <c r="H773" s="244" t="s">
        <v>166</v>
      </c>
      <c r="I773" s="214" t="s">
        <v>93</v>
      </c>
      <c r="J773" s="215">
        <v>50000</v>
      </c>
      <c r="K773" s="215">
        <v>50000</v>
      </c>
      <c r="L773" s="215">
        <v>50000</v>
      </c>
    </row>
    <row r="774" spans="1:12" s="206" customFormat="1" ht="25.5" hidden="1">
      <c r="A774" s="216" t="s">
        <v>323</v>
      </c>
      <c r="B774" s="204" t="s">
        <v>334</v>
      </c>
      <c r="C774" s="204" t="s">
        <v>16</v>
      </c>
      <c r="D774" s="204" t="s">
        <v>18</v>
      </c>
      <c r="E774" s="204" t="s">
        <v>13</v>
      </c>
      <c r="F774" s="204" t="s">
        <v>68</v>
      </c>
      <c r="G774" s="204" t="s">
        <v>142</v>
      </c>
      <c r="H774" s="244" t="s">
        <v>322</v>
      </c>
      <c r="I774" s="214"/>
      <c r="J774" s="215">
        <f>J775+J777</f>
        <v>450000</v>
      </c>
      <c r="K774" s="215">
        <f t="shared" ref="K774:L774" si="373">K775+K777</f>
        <v>0</v>
      </c>
      <c r="L774" s="215">
        <f t="shared" si="373"/>
        <v>0</v>
      </c>
    </row>
    <row r="775" spans="1:12" s="206" customFormat="1" ht="25.5" hidden="1">
      <c r="A775" s="217" t="s">
        <v>231</v>
      </c>
      <c r="B775" s="204" t="s">
        <v>334</v>
      </c>
      <c r="C775" s="204" t="s">
        <v>16</v>
      </c>
      <c r="D775" s="204" t="s">
        <v>18</v>
      </c>
      <c r="E775" s="204" t="s">
        <v>13</v>
      </c>
      <c r="F775" s="204" t="s">
        <v>68</v>
      </c>
      <c r="G775" s="204" t="s">
        <v>142</v>
      </c>
      <c r="H775" s="244" t="s">
        <v>322</v>
      </c>
      <c r="I775" s="214" t="s">
        <v>92</v>
      </c>
      <c r="J775" s="215">
        <f>J776</f>
        <v>220000</v>
      </c>
      <c r="K775" s="215">
        <f t="shared" ref="K775:L775" si="374">K776</f>
        <v>0</v>
      </c>
      <c r="L775" s="215">
        <f t="shared" si="374"/>
        <v>0</v>
      </c>
    </row>
    <row r="776" spans="1:12" s="206" customFormat="1" ht="25.5" hidden="1">
      <c r="A776" s="216" t="s">
        <v>96</v>
      </c>
      <c r="B776" s="204" t="s">
        <v>334</v>
      </c>
      <c r="C776" s="204" t="s">
        <v>16</v>
      </c>
      <c r="D776" s="204" t="s">
        <v>18</v>
      </c>
      <c r="E776" s="204" t="s">
        <v>13</v>
      </c>
      <c r="F776" s="204" t="s">
        <v>68</v>
      </c>
      <c r="G776" s="204" t="s">
        <v>142</v>
      </c>
      <c r="H776" s="244" t="s">
        <v>322</v>
      </c>
      <c r="I776" s="214" t="s">
        <v>93</v>
      </c>
      <c r="J776" s="215">
        <v>220000</v>
      </c>
      <c r="K776" s="215"/>
      <c r="L776" s="215"/>
    </row>
    <row r="777" spans="1:12" s="206" customFormat="1" hidden="1">
      <c r="A777" s="212" t="s">
        <v>98</v>
      </c>
      <c r="B777" s="204" t="s">
        <v>334</v>
      </c>
      <c r="C777" s="204" t="s">
        <v>16</v>
      </c>
      <c r="D777" s="204" t="s">
        <v>18</v>
      </c>
      <c r="E777" s="204" t="s">
        <v>13</v>
      </c>
      <c r="F777" s="204" t="s">
        <v>68</v>
      </c>
      <c r="G777" s="204" t="s">
        <v>142</v>
      </c>
      <c r="H777" s="244" t="s">
        <v>322</v>
      </c>
      <c r="I777" s="214" t="s">
        <v>97</v>
      </c>
      <c r="J777" s="215">
        <f>J778</f>
        <v>230000</v>
      </c>
      <c r="K777" s="215">
        <f t="shared" ref="K777:L777" si="375">K778</f>
        <v>0</v>
      </c>
      <c r="L777" s="215">
        <f t="shared" si="375"/>
        <v>0</v>
      </c>
    </row>
    <row r="778" spans="1:12" s="206" customFormat="1" hidden="1">
      <c r="A778" s="283" t="s">
        <v>204</v>
      </c>
      <c r="B778" s="204" t="s">
        <v>334</v>
      </c>
      <c r="C778" s="204" t="s">
        <v>16</v>
      </c>
      <c r="D778" s="204" t="s">
        <v>18</v>
      </c>
      <c r="E778" s="204" t="s">
        <v>13</v>
      </c>
      <c r="F778" s="204" t="s">
        <v>68</v>
      </c>
      <c r="G778" s="204" t="s">
        <v>142</v>
      </c>
      <c r="H778" s="244" t="s">
        <v>322</v>
      </c>
      <c r="I778" s="214" t="s">
        <v>203</v>
      </c>
      <c r="J778" s="215">
        <v>230000</v>
      </c>
      <c r="K778" s="215"/>
      <c r="L778" s="215"/>
    </row>
    <row r="779" spans="1:12" s="206" customFormat="1" hidden="1">
      <c r="A779" s="207" t="s">
        <v>23</v>
      </c>
      <c r="B779" s="209" t="s">
        <v>334</v>
      </c>
      <c r="C779" s="209" t="s">
        <v>16</v>
      </c>
      <c r="D779" s="209" t="s">
        <v>27</v>
      </c>
      <c r="E779" s="209"/>
      <c r="F779" s="209"/>
      <c r="G779" s="209"/>
      <c r="H779" s="246"/>
      <c r="I779" s="210"/>
      <c r="J779" s="211">
        <f>J780</f>
        <v>3485643.23</v>
      </c>
      <c r="K779" s="211">
        <f t="shared" ref="K779:L779" si="376">K780</f>
        <v>3195243.23</v>
      </c>
      <c r="L779" s="211">
        <f t="shared" si="376"/>
        <v>0</v>
      </c>
    </row>
    <row r="780" spans="1:12" s="206" customFormat="1" ht="25.5" hidden="1">
      <c r="A780" s="283" t="s">
        <v>402</v>
      </c>
      <c r="B780" s="204" t="s">
        <v>334</v>
      </c>
      <c r="C780" s="204" t="s">
        <v>16</v>
      </c>
      <c r="D780" s="204" t="s">
        <v>27</v>
      </c>
      <c r="E780" s="204" t="s">
        <v>18</v>
      </c>
      <c r="F780" s="204" t="s">
        <v>68</v>
      </c>
      <c r="G780" s="204" t="s">
        <v>142</v>
      </c>
      <c r="H780" s="244" t="s">
        <v>143</v>
      </c>
      <c r="I780" s="214"/>
      <c r="J780" s="215">
        <f>J781+J784+J787</f>
        <v>3485643.23</v>
      </c>
      <c r="K780" s="215">
        <f>K781+K784+K787</f>
        <v>3195243.23</v>
      </c>
      <c r="L780" s="215">
        <f>L781+L784+L787</f>
        <v>0</v>
      </c>
    </row>
    <row r="781" spans="1:12" s="206" customFormat="1" ht="38.25" hidden="1">
      <c r="A781" s="247" t="s">
        <v>310</v>
      </c>
      <c r="B781" s="204" t="s">
        <v>334</v>
      </c>
      <c r="C781" s="204" t="s">
        <v>16</v>
      </c>
      <c r="D781" s="204" t="s">
        <v>27</v>
      </c>
      <c r="E781" s="204" t="s">
        <v>18</v>
      </c>
      <c r="F781" s="204" t="s">
        <v>68</v>
      </c>
      <c r="G781" s="204" t="s">
        <v>142</v>
      </c>
      <c r="H781" s="244" t="s">
        <v>236</v>
      </c>
      <c r="I781" s="214"/>
      <c r="J781" s="215">
        <f>J782</f>
        <v>50000</v>
      </c>
      <c r="K781" s="215">
        <f t="shared" ref="K781:L782" si="377">K782</f>
        <v>0</v>
      </c>
      <c r="L781" s="215">
        <f t="shared" si="377"/>
        <v>0</v>
      </c>
    </row>
    <row r="782" spans="1:12" s="206" customFormat="1" ht="25.5" hidden="1">
      <c r="A782" s="223" t="s">
        <v>231</v>
      </c>
      <c r="B782" s="204" t="s">
        <v>334</v>
      </c>
      <c r="C782" s="204" t="s">
        <v>16</v>
      </c>
      <c r="D782" s="204" t="s">
        <v>27</v>
      </c>
      <c r="E782" s="204" t="s">
        <v>18</v>
      </c>
      <c r="F782" s="204" t="s">
        <v>68</v>
      </c>
      <c r="G782" s="204" t="s">
        <v>142</v>
      </c>
      <c r="H782" s="244" t="s">
        <v>236</v>
      </c>
      <c r="I782" s="214" t="s">
        <v>92</v>
      </c>
      <c r="J782" s="215">
        <f>J783</f>
        <v>50000</v>
      </c>
      <c r="K782" s="215">
        <f t="shared" si="377"/>
        <v>0</v>
      </c>
      <c r="L782" s="215">
        <f t="shared" si="377"/>
        <v>0</v>
      </c>
    </row>
    <row r="783" spans="1:12" s="206" customFormat="1" ht="25.5" hidden="1">
      <c r="A783" s="216" t="s">
        <v>96</v>
      </c>
      <c r="B783" s="204" t="s">
        <v>334</v>
      </c>
      <c r="C783" s="204" t="s">
        <v>16</v>
      </c>
      <c r="D783" s="204" t="s">
        <v>27</v>
      </c>
      <c r="E783" s="204" t="s">
        <v>18</v>
      </c>
      <c r="F783" s="204" t="s">
        <v>68</v>
      </c>
      <c r="G783" s="204" t="s">
        <v>142</v>
      </c>
      <c r="H783" s="244" t="s">
        <v>236</v>
      </c>
      <c r="I783" s="214" t="s">
        <v>93</v>
      </c>
      <c r="J783" s="215">
        <v>50000</v>
      </c>
      <c r="K783" s="215"/>
      <c r="L783" s="215"/>
    </row>
    <row r="784" spans="1:12" s="206" customFormat="1" ht="38.25" hidden="1">
      <c r="A784" s="248" t="s">
        <v>311</v>
      </c>
      <c r="B784" s="204" t="s">
        <v>334</v>
      </c>
      <c r="C784" s="204" t="s">
        <v>16</v>
      </c>
      <c r="D784" s="204" t="s">
        <v>27</v>
      </c>
      <c r="E784" s="204" t="s">
        <v>18</v>
      </c>
      <c r="F784" s="204" t="s">
        <v>68</v>
      </c>
      <c r="G784" s="204" t="s">
        <v>142</v>
      </c>
      <c r="H784" s="244" t="s">
        <v>288</v>
      </c>
      <c r="I784" s="214"/>
      <c r="J784" s="215">
        <f>J785</f>
        <v>3328243.23</v>
      </c>
      <c r="K784" s="215">
        <f t="shared" ref="K784:L784" si="378">K785</f>
        <v>3195243.23</v>
      </c>
      <c r="L784" s="215">
        <f t="shared" si="378"/>
        <v>0</v>
      </c>
    </row>
    <row r="785" spans="1:12" s="206" customFormat="1" ht="25.5" hidden="1">
      <c r="A785" s="217" t="s">
        <v>231</v>
      </c>
      <c r="B785" s="204" t="s">
        <v>334</v>
      </c>
      <c r="C785" s="204" t="s">
        <v>16</v>
      </c>
      <c r="D785" s="204" t="s">
        <v>27</v>
      </c>
      <c r="E785" s="204" t="s">
        <v>18</v>
      </c>
      <c r="F785" s="204" t="s">
        <v>68</v>
      </c>
      <c r="G785" s="204" t="s">
        <v>142</v>
      </c>
      <c r="H785" s="244" t="s">
        <v>288</v>
      </c>
      <c r="I785" s="214" t="s">
        <v>92</v>
      </c>
      <c r="J785" s="215">
        <f>J786</f>
        <v>3328243.23</v>
      </c>
      <c r="K785" s="215">
        <f t="shared" ref="K785:L785" si="379">K786</f>
        <v>3195243.23</v>
      </c>
      <c r="L785" s="215">
        <f t="shared" si="379"/>
        <v>0</v>
      </c>
    </row>
    <row r="786" spans="1:12" s="206" customFormat="1" ht="25.5" hidden="1">
      <c r="A786" s="216" t="s">
        <v>96</v>
      </c>
      <c r="B786" s="204" t="s">
        <v>334</v>
      </c>
      <c r="C786" s="204" t="s">
        <v>16</v>
      </c>
      <c r="D786" s="204" t="s">
        <v>27</v>
      </c>
      <c r="E786" s="204" t="s">
        <v>18</v>
      </c>
      <c r="F786" s="204" t="s">
        <v>68</v>
      </c>
      <c r="G786" s="204" t="s">
        <v>142</v>
      </c>
      <c r="H786" s="244" t="s">
        <v>288</v>
      </c>
      <c r="I786" s="214" t="s">
        <v>93</v>
      </c>
      <c r="J786" s="215">
        <v>3328243.23</v>
      </c>
      <c r="K786" s="215">
        <f>3328243.23-133000</f>
        <v>3195243.23</v>
      </c>
      <c r="L786" s="215">
        <v>0</v>
      </c>
    </row>
    <row r="787" spans="1:12" s="206" customFormat="1" ht="25.5" hidden="1">
      <c r="A787" s="245" t="s">
        <v>256</v>
      </c>
      <c r="B787" s="204" t="s">
        <v>334</v>
      </c>
      <c r="C787" s="204" t="s">
        <v>16</v>
      </c>
      <c r="D787" s="204" t="s">
        <v>27</v>
      </c>
      <c r="E787" s="204" t="s">
        <v>18</v>
      </c>
      <c r="F787" s="204" t="s">
        <v>68</v>
      </c>
      <c r="G787" s="204" t="s">
        <v>142</v>
      </c>
      <c r="H787" s="244" t="s">
        <v>380</v>
      </c>
      <c r="I787" s="249"/>
      <c r="J787" s="215">
        <f>J788</f>
        <v>107400</v>
      </c>
      <c r="K787" s="215">
        <f t="shared" ref="K787:L788" si="380">K788</f>
        <v>0</v>
      </c>
      <c r="L787" s="215">
        <f t="shared" si="380"/>
        <v>0</v>
      </c>
    </row>
    <row r="788" spans="1:12" s="206" customFormat="1" ht="25.5" hidden="1">
      <c r="A788" s="217" t="s">
        <v>231</v>
      </c>
      <c r="B788" s="204" t="s">
        <v>334</v>
      </c>
      <c r="C788" s="204" t="s">
        <v>16</v>
      </c>
      <c r="D788" s="204" t="s">
        <v>27</v>
      </c>
      <c r="E788" s="204" t="s">
        <v>18</v>
      </c>
      <c r="F788" s="204" t="s">
        <v>68</v>
      </c>
      <c r="G788" s="204" t="s">
        <v>142</v>
      </c>
      <c r="H788" s="244" t="s">
        <v>380</v>
      </c>
      <c r="I788" s="249" t="s">
        <v>92</v>
      </c>
      <c r="J788" s="215">
        <f>J789</f>
        <v>107400</v>
      </c>
      <c r="K788" s="215">
        <f t="shared" si="380"/>
        <v>0</v>
      </c>
      <c r="L788" s="215">
        <f t="shared" si="380"/>
        <v>0</v>
      </c>
    </row>
    <row r="789" spans="1:12" s="206" customFormat="1" ht="25.5" hidden="1">
      <c r="A789" s="216" t="s">
        <v>96</v>
      </c>
      <c r="B789" s="204" t="s">
        <v>334</v>
      </c>
      <c r="C789" s="204" t="s">
        <v>16</v>
      </c>
      <c r="D789" s="204" t="s">
        <v>27</v>
      </c>
      <c r="E789" s="204" t="s">
        <v>18</v>
      </c>
      <c r="F789" s="204" t="s">
        <v>68</v>
      </c>
      <c r="G789" s="204" t="s">
        <v>142</v>
      </c>
      <c r="H789" s="244" t="s">
        <v>380</v>
      </c>
      <c r="I789" s="249" t="s">
        <v>93</v>
      </c>
      <c r="J789" s="215">
        <v>107400</v>
      </c>
      <c r="K789" s="215"/>
      <c r="L789" s="215"/>
    </row>
    <row r="790" spans="1:12" s="206" customFormat="1" hidden="1">
      <c r="A790" s="207" t="s">
        <v>59</v>
      </c>
      <c r="B790" s="208" t="s">
        <v>334</v>
      </c>
      <c r="C790" s="208" t="s">
        <v>16</v>
      </c>
      <c r="D790" s="208" t="s">
        <v>14</v>
      </c>
      <c r="E790" s="208"/>
      <c r="F790" s="208"/>
      <c r="G790" s="208"/>
      <c r="H790" s="204"/>
      <c r="I790" s="214"/>
      <c r="J790" s="211">
        <f>J791</f>
        <v>17601559</v>
      </c>
      <c r="K790" s="211">
        <f t="shared" ref="K790:L790" si="381">K791</f>
        <v>26918300</v>
      </c>
      <c r="L790" s="211">
        <f t="shared" si="381"/>
        <v>27418000</v>
      </c>
    </row>
    <row r="791" spans="1:12" s="206" customFormat="1" hidden="1">
      <c r="A791" s="212" t="s">
        <v>82</v>
      </c>
      <c r="B791" s="204" t="s">
        <v>334</v>
      </c>
      <c r="C791" s="204" t="s">
        <v>16</v>
      </c>
      <c r="D791" s="204" t="s">
        <v>14</v>
      </c>
      <c r="E791" s="204" t="s">
        <v>80</v>
      </c>
      <c r="F791" s="204" t="s">
        <v>68</v>
      </c>
      <c r="G791" s="204" t="s">
        <v>142</v>
      </c>
      <c r="H791" s="204" t="s">
        <v>143</v>
      </c>
      <c r="I791" s="214"/>
      <c r="J791" s="215">
        <f>J792</f>
        <v>17601559</v>
      </c>
      <c r="K791" s="215">
        <f t="shared" ref="K791:L793" si="382">K792</f>
        <v>26918300</v>
      </c>
      <c r="L791" s="215">
        <f t="shared" si="382"/>
        <v>27418000</v>
      </c>
    </row>
    <row r="792" spans="1:12" s="206" customFormat="1" ht="38.25" hidden="1">
      <c r="A792" s="212" t="s">
        <v>291</v>
      </c>
      <c r="B792" s="204" t="s">
        <v>334</v>
      </c>
      <c r="C792" s="204" t="s">
        <v>16</v>
      </c>
      <c r="D792" s="204" t="s">
        <v>14</v>
      </c>
      <c r="E792" s="204" t="s">
        <v>80</v>
      </c>
      <c r="F792" s="204" t="s">
        <v>68</v>
      </c>
      <c r="G792" s="204" t="s">
        <v>142</v>
      </c>
      <c r="H792" s="204" t="s">
        <v>167</v>
      </c>
      <c r="I792" s="214"/>
      <c r="J792" s="215">
        <f>J793</f>
        <v>17601559</v>
      </c>
      <c r="K792" s="215">
        <f t="shared" si="382"/>
        <v>26918300</v>
      </c>
      <c r="L792" s="215">
        <f t="shared" si="382"/>
        <v>27418000</v>
      </c>
    </row>
    <row r="793" spans="1:12" s="206" customFormat="1" ht="25.5" hidden="1">
      <c r="A793" s="217" t="s">
        <v>231</v>
      </c>
      <c r="B793" s="204" t="s">
        <v>334</v>
      </c>
      <c r="C793" s="204" t="s">
        <v>16</v>
      </c>
      <c r="D793" s="204" t="s">
        <v>14</v>
      </c>
      <c r="E793" s="204" t="s">
        <v>80</v>
      </c>
      <c r="F793" s="204" t="s">
        <v>68</v>
      </c>
      <c r="G793" s="204" t="s">
        <v>142</v>
      </c>
      <c r="H793" s="204" t="s">
        <v>167</v>
      </c>
      <c r="I793" s="214" t="s">
        <v>92</v>
      </c>
      <c r="J793" s="215">
        <f>J794</f>
        <v>17601559</v>
      </c>
      <c r="K793" s="215">
        <f t="shared" si="382"/>
        <v>26918300</v>
      </c>
      <c r="L793" s="215">
        <f t="shared" si="382"/>
        <v>27418000</v>
      </c>
    </row>
    <row r="794" spans="1:12" s="206" customFormat="1" ht="25.5" hidden="1">
      <c r="A794" s="216" t="s">
        <v>96</v>
      </c>
      <c r="B794" s="204" t="s">
        <v>334</v>
      </c>
      <c r="C794" s="204" t="s">
        <v>16</v>
      </c>
      <c r="D794" s="204" t="s">
        <v>14</v>
      </c>
      <c r="E794" s="204" t="s">
        <v>80</v>
      </c>
      <c r="F794" s="204" t="s">
        <v>68</v>
      </c>
      <c r="G794" s="204" t="s">
        <v>142</v>
      </c>
      <c r="H794" s="204" t="s">
        <v>167</v>
      </c>
      <c r="I794" s="214" t="s">
        <v>93</v>
      </c>
      <c r="J794" s="215">
        <f>26601559-9000000</f>
        <v>17601559</v>
      </c>
      <c r="K794" s="215">
        <v>26918300</v>
      </c>
      <c r="L794" s="215">
        <v>27418000</v>
      </c>
    </row>
    <row r="795" spans="1:12" s="206" customFormat="1" hidden="1">
      <c r="A795" s="207" t="s">
        <v>37</v>
      </c>
      <c r="B795" s="209" t="s">
        <v>334</v>
      </c>
      <c r="C795" s="209" t="s">
        <v>16</v>
      </c>
      <c r="D795" s="209" t="s">
        <v>31</v>
      </c>
      <c r="E795" s="209"/>
      <c r="F795" s="209"/>
      <c r="G795" s="209"/>
      <c r="H795" s="204"/>
      <c r="I795" s="214"/>
      <c r="J795" s="211">
        <f>J796+J803</f>
        <v>2262500</v>
      </c>
      <c r="K795" s="211">
        <f>K796+K803</f>
        <v>251775</v>
      </c>
      <c r="L795" s="211">
        <f>L796+L803</f>
        <v>251775</v>
      </c>
    </row>
    <row r="796" spans="1:12" s="206" customFormat="1" ht="38.25" hidden="1">
      <c r="A796" s="283" t="s">
        <v>397</v>
      </c>
      <c r="B796" s="204" t="s">
        <v>334</v>
      </c>
      <c r="C796" s="204" t="s">
        <v>16</v>
      </c>
      <c r="D796" s="204" t="s">
        <v>31</v>
      </c>
      <c r="E796" s="204" t="s">
        <v>13</v>
      </c>
      <c r="F796" s="204" t="s">
        <v>68</v>
      </c>
      <c r="G796" s="204" t="s">
        <v>142</v>
      </c>
      <c r="H796" s="204" t="s">
        <v>143</v>
      </c>
      <c r="I796" s="214"/>
      <c r="J796" s="215">
        <f>+J797+J800</f>
        <v>262500</v>
      </c>
      <c r="K796" s="215">
        <f t="shared" ref="K796:L796" si="383">+K797+K800</f>
        <v>251775</v>
      </c>
      <c r="L796" s="215">
        <f t="shared" si="383"/>
        <v>251775</v>
      </c>
    </row>
    <row r="797" spans="1:12" s="206" customFormat="1" hidden="1">
      <c r="A797" s="245" t="s">
        <v>207</v>
      </c>
      <c r="B797" s="204" t="s">
        <v>334</v>
      </c>
      <c r="C797" s="204" t="s">
        <v>16</v>
      </c>
      <c r="D797" s="204" t="s">
        <v>31</v>
      </c>
      <c r="E797" s="204" t="s">
        <v>13</v>
      </c>
      <c r="F797" s="204" t="s">
        <v>68</v>
      </c>
      <c r="G797" s="204" t="s">
        <v>142</v>
      </c>
      <c r="H797" s="204" t="s">
        <v>206</v>
      </c>
      <c r="I797" s="214"/>
      <c r="J797" s="215">
        <f>J798</f>
        <v>50000</v>
      </c>
      <c r="K797" s="215">
        <f t="shared" ref="K797:L798" si="384">K798</f>
        <v>50000</v>
      </c>
      <c r="L797" s="215">
        <f t="shared" si="384"/>
        <v>50000</v>
      </c>
    </row>
    <row r="798" spans="1:12" s="206" customFormat="1" hidden="1">
      <c r="A798" s="212" t="s">
        <v>78</v>
      </c>
      <c r="B798" s="204" t="s">
        <v>334</v>
      </c>
      <c r="C798" s="204" t="s">
        <v>16</v>
      </c>
      <c r="D798" s="204" t="s">
        <v>31</v>
      </c>
      <c r="E798" s="204" t="s">
        <v>13</v>
      </c>
      <c r="F798" s="204" t="s">
        <v>68</v>
      </c>
      <c r="G798" s="204" t="s">
        <v>142</v>
      </c>
      <c r="H798" s="204" t="s">
        <v>206</v>
      </c>
      <c r="I798" s="214" t="s">
        <v>75</v>
      </c>
      <c r="J798" s="215">
        <f>J799</f>
        <v>50000</v>
      </c>
      <c r="K798" s="215">
        <f t="shared" si="384"/>
        <v>50000</v>
      </c>
      <c r="L798" s="215">
        <f t="shared" si="384"/>
        <v>50000</v>
      </c>
    </row>
    <row r="799" spans="1:12" s="206" customFormat="1" ht="25.5" hidden="1">
      <c r="A799" s="245" t="s">
        <v>79</v>
      </c>
      <c r="B799" s="204" t="s">
        <v>334</v>
      </c>
      <c r="C799" s="204" t="s">
        <v>16</v>
      </c>
      <c r="D799" s="204" t="s">
        <v>31</v>
      </c>
      <c r="E799" s="204" t="s">
        <v>13</v>
      </c>
      <c r="F799" s="204" t="s">
        <v>68</v>
      </c>
      <c r="G799" s="204" t="s">
        <v>142</v>
      </c>
      <c r="H799" s="204" t="s">
        <v>206</v>
      </c>
      <c r="I799" s="214" t="s">
        <v>76</v>
      </c>
      <c r="J799" s="215">
        <v>50000</v>
      </c>
      <c r="K799" s="215">
        <v>50000</v>
      </c>
      <c r="L799" s="215">
        <v>50000</v>
      </c>
    </row>
    <row r="800" spans="1:12" s="206" customFormat="1" ht="76.5" hidden="1">
      <c r="A800" s="245" t="s">
        <v>359</v>
      </c>
      <c r="B800" s="204" t="s">
        <v>334</v>
      </c>
      <c r="C800" s="204" t="s">
        <v>16</v>
      </c>
      <c r="D800" s="204" t="s">
        <v>31</v>
      </c>
      <c r="E800" s="204" t="s">
        <v>13</v>
      </c>
      <c r="F800" s="204" t="s">
        <v>68</v>
      </c>
      <c r="G800" s="204" t="s">
        <v>142</v>
      </c>
      <c r="H800" s="204" t="s">
        <v>360</v>
      </c>
      <c r="I800" s="214"/>
      <c r="J800" s="221">
        <f>J801</f>
        <v>212500</v>
      </c>
      <c r="K800" s="221">
        <f t="shared" ref="K800:L801" si="385">K801</f>
        <v>201775</v>
      </c>
      <c r="L800" s="221">
        <f t="shared" si="385"/>
        <v>201775</v>
      </c>
    </row>
    <row r="801" spans="1:12" s="206" customFormat="1" hidden="1">
      <c r="A801" s="212" t="s">
        <v>78</v>
      </c>
      <c r="B801" s="204" t="s">
        <v>334</v>
      </c>
      <c r="C801" s="204" t="s">
        <v>16</v>
      </c>
      <c r="D801" s="204" t="s">
        <v>31</v>
      </c>
      <c r="E801" s="204" t="s">
        <v>13</v>
      </c>
      <c r="F801" s="204" t="s">
        <v>68</v>
      </c>
      <c r="G801" s="204" t="s">
        <v>142</v>
      </c>
      <c r="H801" s="204" t="s">
        <v>360</v>
      </c>
      <c r="I801" s="214" t="s">
        <v>75</v>
      </c>
      <c r="J801" s="221">
        <f>J802</f>
        <v>212500</v>
      </c>
      <c r="K801" s="221">
        <f t="shared" si="385"/>
        <v>201775</v>
      </c>
      <c r="L801" s="221">
        <f t="shared" si="385"/>
        <v>201775</v>
      </c>
    </row>
    <row r="802" spans="1:12" s="206" customFormat="1" ht="25.5" hidden="1">
      <c r="A802" s="245" t="s">
        <v>79</v>
      </c>
      <c r="B802" s="204" t="s">
        <v>334</v>
      </c>
      <c r="C802" s="204" t="s">
        <v>16</v>
      </c>
      <c r="D802" s="204" t="s">
        <v>31</v>
      </c>
      <c r="E802" s="204" t="s">
        <v>13</v>
      </c>
      <c r="F802" s="204" t="s">
        <v>68</v>
      </c>
      <c r="G802" s="204" t="s">
        <v>142</v>
      </c>
      <c r="H802" s="204" t="s">
        <v>360</v>
      </c>
      <c r="I802" s="214" t="s">
        <v>76</v>
      </c>
      <c r="J802" s="221">
        <f>127500+85000</f>
        <v>212500</v>
      </c>
      <c r="K802" s="221">
        <f>116775+85000</f>
        <v>201775</v>
      </c>
      <c r="L802" s="221">
        <f>116775+85000</f>
        <v>201775</v>
      </c>
    </row>
    <row r="803" spans="1:12" s="206" customFormat="1" ht="25.5" hidden="1">
      <c r="A803" s="283" t="s">
        <v>404</v>
      </c>
      <c r="B803" s="204" t="s">
        <v>334</v>
      </c>
      <c r="C803" s="204" t="s">
        <v>16</v>
      </c>
      <c r="D803" s="204" t="s">
        <v>31</v>
      </c>
      <c r="E803" s="204" t="s">
        <v>296</v>
      </c>
      <c r="F803" s="204" t="s">
        <v>68</v>
      </c>
      <c r="G803" s="204" t="s">
        <v>142</v>
      </c>
      <c r="H803" s="204" t="s">
        <v>143</v>
      </c>
      <c r="I803" s="214"/>
      <c r="J803" s="221">
        <f>J804</f>
        <v>2000000</v>
      </c>
      <c r="K803" s="221">
        <f t="shared" ref="K803:L805" si="386">K804</f>
        <v>0</v>
      </c>
      <c r="L803" s="221">
        <f t="shared" si="386"/>
        <v>0</v>
      </c>
    </row>
    <row r="804" spans="1:12" s="206" customFormat="1" ht="25.5" hidden="1">
      <c r="A804" s="245" t="s">
        <v>293</v>
      </c>
      <c r="B804" s="204" t="s">
        <v>334</v>
      </c>
      <c r="C804" s="204" t="s">
        <v>16</v>
      </c>
      <c r="D804" s="204" t="s">
        <v>31</v>
      </c>
      <c r="E804" s="204" t="s">
        <v>296</v>
      </c>
      <c r="F804" s="204" t="s">
        <v>68</v>
      </c>
      <c r="G804" s="204" t="s">
        <v>142</v>
      </c>
      <c r="H804" s="204" t="s">
        <v>292</v>
      </c>
      <c r="I804" s="214"/>
      <c r="J804" s="221">
        <f>J805</f>
        <v>2000000</v>
      </c>
      <c r="K804" s="221">
        <f t="shared" si="386"/>
        <v>0</v>
      </c>
      <c r="L804" s="221">
        <f t="shared" si="386"/>
        <v>0</v>
      </c>
    </row>
    <row r="805" spans="1:12" s="206" customFormat="1" ht="25.5" hidden="1">
      <c r="A805" s="217" t="s">
        <v>231</v>
      </c>
      <c r="B805" s="204" t="s">
        <v>334</v>
      </c>
      <c r="C805" s="204" t="s">
        <v>16</v>
      </c>
      <c r="D805" s="204" t="s">
        <v>31</v>
      </c>
      <c r="E805" s="204" t="s">
        <v>296</v>
      </c>
      <c r="F805" s="204" t="s">
        <v>68</v>
      </c>
      <c r="G805" s="204" t="s">
        <v>142</v>
      </c>
      <c r="H805" s="204" t="s">
        <v>292</v>
      </c>
      <c r="I805" s="214" t="s">
        <v>92</v>
      </c>
      <c r="J805" s="221">
        <f>J806</f>
        <v>2000000</v>
      </c>
      <c r="K805" s="221">
        <f t="shared" si="386"/>
        <v>0</v>
      </c>
      <c r="L805" s="221">
        <f t="shared" si="386"/>
        <v>0</v>
      </c>
    </row>
    <row r="806" spans="1:12" s="206" customFormat="1" ht="25.5" hidden="1">
      <c r="A806" s="216" t="s">
        <v>96</v>
      </c>
      <c r="B806" s="204" t="s">
        <v>334</v>
      </c>
      <c r="C806" s="204" t="s">
        <v>16</v>
      </c>
      <c r="D806" s="204" t="s">
        <v>31</v>
      </c>
      <c r="E806" s="204" t="s">
        <v>296</v>
      </c>
      <c r="F806" s="204" t="s">
        <v>68</v>
      </c>
      <c r="G806" s="204" t="s">
        <v>142</v>
      </c>
      <c r="H806" s="204" t="s">
        <v>292</v>
      </c>
      <c r="I806" s="214" t="s">
        <v>93</v>
      </c>
      <c r="J806" s="221">
        <v>2000000</v>
      </c>
      <c r="K806" s="221"/>
      <c r="L806" s="221"/>
    </row>
    <row r="807" spans="1:12" s="206" customFormat="1" ht="15.75" hidden="1">
      <c r="A807" s="250" t="s">
        <v>45</v>
      </c>
      <c r="B807" s="251" t="s">
        <v>334</v>
      </c>
      <c r="C807" s="251" t="s">
        <v>18</v>
      </c>
      <c r="D807" s="251"/>
      <c r="E807" s="251"/>
      <c r="F807" s="251"/>
      <c r="G807" s="251"/>
      <c r="H807" s="251"/>
      <c r="I807" s="252"/>
      <c r="J807" s="205">
        <f>J808+J814+J829</f>
        <v>6931574</v>
      </c>
      <c r="K807" s="205">
        <f>K808+K814+K829</f>
        <v>5707201.6299999999</v>
      </c>
      <c r="L807" s="205">
        <f>L808+L814+L829</f>
        <v>5836977.6600000001</v>
      </c>
    </row>
    <row r="808" spans="1:12" s="206" customFormat="1" hidden="1">
      <c r="A808" s="253" t="s">
        <v>60</v>
      </c>
      <c r="B808" s="209" t="s">
        <v>334</v>
      </c>
      <c r="C808" s="209" t="s">
        <v>18</v>
      </c>
      <c r="D808" s="209" t="s">
        <v>20</v>
      </c>
      <c r="E808" s="209"/>
      <c r="F808" s="209"/>
      <c r="G808" s="209"/>
      <c r="H808" s="209"/>
      <c r="I808" s="210"/>
      <c r="J808" s="211">
        <f>J809</f>
        <v>0</v>
      </c>
      <c r="K808" s="211">
        <f t="shared" ref="K808:L810" si="387">K809</f>
        <v>0</v>
      </c>
      <c r="L808" s="211">
        <f t="shared" si="387"/>
        <v>0</v>
      </c>
    </row>
    <row r="809" spans="1:12" s="206" customFormat="1" ht="38.25" hidden="1">
      <c r="A809" s="283" t="s">
        <v>395</v>
      </c>
      <c r="B809" s="204" t="s">
        <v>334</v>
      </c>
      <c r="C809" s="204" t="s">
        <v>18</v>
      </c>
      <c r="D809" s="204" t="s">
        <v>20</v>
      </c>
      <c r="E809" s="204" t="s">
        <v>27</v>
      </c>
      <c r="F809" s="204" t="s">
        <v>68</v>
      </c>
      <c r="G809" s="204" t="s">
        <v>142</v>
      </c>
      <c r="H809" s="204" t="s">
        <v>143</v>
      </c>
      <c r="I809" s="214"/>
      <c r="J809" s="215">
        <f>J810</f>
        <v>0</v>
      </c>
      <c r="K809" s="215">
        <f t="shared" si="387"/>
        <v>0</v>
      </c>
      <c r="L809" s="215">
        <f t="shared" si="387"/>
        <v>0</v>
      </c>
    </row>
    <row r="810" spans="1:12" s="206" customFormat="1" hidden="1">
      <c r="A810" s="245" t="s">
        <v>200</v>
      </c>
      <c r="B810" s="204" t="s">
        <v>334</v>
      </c>
      <c r="C810" s="204" t="s">
        <v>18</v>
      </c>
      <c r="D810" s="204" t="s">
        <v>20</v>
      </c>
      <c r="E810" s="204" t="s">
        <v>27</v>
      </c>
      <c r="F810" s="204" t="s">
        <v>121</v>
      </c>
      <c r="G810" s="204" t="s">
        <v>142</v>
      </c>
      <c r="H810" s="204" t="s">
        <v>143</v>
      </c>
      <c r="I810" s="214"/>
      <c r="J810" s="215">
        <f>J811</f>
        <v>0</v>
      </c>
      <c r="K810" s="215">
        <f t="shared" si="387"/>
        <v>0</v>
      </c>
      <c r="L810" s="215">
        <f t="shared" si="387"/>
        <v>0</v>
      </c>
    </row>
    <row r="811" spans="1:12" s="206" customFormat="1" hidden="1">
      <c r="A811" s="245" t="s">
        <v>295</v>
      </c>
      <c r="B811" s="204" t="s">
        <v>334</v>
      </c>
      <c r="C811" s="204" t="s">
        <v>18</v>
      </c>
      <c r="D811" s="204" t="s">
        <v>20</v>
      </c>
      <c r="E811" s="204" t="s">
        <v>27</v>
      </c>
      <c r="F811" s="204" t="s">
        <v>121</v>
      </c>
      <c r="G811" s="204" t="s">
        <v>142</v>
      </c>
      <c r="H811" s="204" t="s">
        <v>294</v>
      </c>
      <c r="I811" s="214"/>
      <c r="J811" s="215">
        <f>J812</f>
        <v>0</v>
      </c>
      <c r="K811" s="215">
        <f t="shared" ref="K811:L812" si="388">K812</f>
        <v>0</v>
      </c>
      <c r="L811" s="215">
        <f t="shared" si="388"/>
        <v>0</v>
      </c>
    </row>
    <row r="812" spans="1:12" s="206" customFormat="1" ht="25.5" hidden="1">
      <c r="A812" s="217" t="s">
        <v>231</v>
      </c>
      <c r="B812" s="204" t="s">
        <v>334</v>
      </c>
      <c r="C812" s="204" t="s">
        <v>18</v>
      </c>
      <c r="D812" s="204" t="s">
        <v>20</v>
      </c>
      <c r="E812" s="204" t="s">
        <v>27</v>
      </c>
      <c r="F812" s="204" t="s">
        <v>121</v>
      </c>
      <c r="G812" s="204" t="s">
        <v>142</v>
      </c>
      <c r="H812" s="204" t="s">
        <v>294</v>
      </c>
      <c r="I812" s="214" t="s">
        <v>92</v>
      </c>
      <c r="J812" s="215">
        <f>J813</f>
        <v>0</v>
      </c>
      <c r="K812" s="215">
        <f t="shared" si="388"/>
        <v>0</v>
      </c>
      <c r="L812" s="215">
        <f t="shared" si="388"/>
        <v>0</v>
      </c>
    </row>
    <row r="813" spans="1:12" s="206" customFormat="1" ht="25.5" hidden="1">
      <c r="A813" s="216" t="s">
        <v>96</v>
      </c>
      <c r="B813" s="204" t="s">
        <v>334</v>
      </c>
      <c r="C813" s="204" t="s">
        <v>18</v>
      </c>
      <c r="D813" s="204" t="s">
        <v>20</v>
      </c>
      <c r="E813" s="204" t="s">
        <v>27</v>
      </c>
      <c r="F813" s="204" t="s">
        <v>121</v>
      </c>
      <c r="G813" s="204" t="s">
        <v>142</v>
      </c>
      <c r="H813" s="204" t="s">
        <v>294</v>
      </c>
      <c r="I813" s="214" t="s">
        <v>93</v>
      </c>
      <c r="J813" s="215"/>
      <c r="K813" s="215"/>
      <c r="L813" s="215"/>
    </row>
    <row r="814" spans="1:12" s="206" customFormat="1" hidden="1">
      <c r="A814" s="255" t="s">
        <v>46</v>
      </c>
      <c r="B814" s="209" t="s">
        <v>334</v>
      </c>
      <c r="C814" s="209" t="s">
        <v>18</v>
      </c>
      <c r="D814" s="209" t="s">
        <v>17</v>
      </c>
      <c r="E814" s="209"/>
      <c r="F814" s="209"/>
      <c r="G814" s="209"/>
      <c r="H814" s="209"/>
      <c r="I814" s="210"/>
      <c r="J814" s="211">
        <f>+J822+J815</f>
        <v>6581574</v>
      </c>
      <c r="K814" s="211">
        <f t="shared" ref="K814:L814" si="389">+K822+K815</f>
        <v>5457201.6299999999</v>
      </c>
      <c r="L814" s="211">
        <f t="shared" si="389"/>
        <v>5586977.6600000001</v>
      </c>
    </row>
    <row r="815" spans="1:12" s="206" customFormat="1" ht="25.5" hidden="1">
      <c r="A815" s="245" t="s">
        <v>425</v>
      </c>
      <c r="B815" s="204" t="s">
        <v>334</v>
      </c>
      <c r="C815" s="204" t="s">
        <v>18</v>
      </c>
      <c r="D815" s="204" t="s">
        <v>17</v>
      </c>
      <c r="E815" s="204" t="s">
        <v>420</v>
      </c>
      <c r="F815" s="204" t="s">
        <v>68</v>
      </c>
      <c r="G815" s="204" t="s">
        <v>142</v>
      </c>
      <c r="H815" s="204" t="s">
        <v>143</v>
      </c>
      <c r="I815" s="214"/>
      <c r="J815" s="215">
        <f>J816+J819</f>
        <v>1250000</v>
      </c>
      <c r="K815" s="215">
        <f t="shared" ref="K815:L815" si="390">K816+K819</f>
        <v>0</v>
      </c>
      <c r="L815" s="215">
        <f t="shared" si="390"/>
        <v>0</v>
      </c>
    </row>
    <row r="816" spans="1:12" s="206" customFormat="1" hidden="1">
      <c r="A816" s="245" t="s">
        <v>423</v>
      </c>
      <c r="B816" s="204" t="s">
        <v>334</v>
      </c>
      <c r="C816" s="204" t="s">
        <v>18</v>
      </c>
      <c r="D816" s="204" t="s">
        <v>17</v>
      </c>
      <c r="E816" s="204" t="s">
        <v>420</v>
      </c>
      <c r="F816" s="204" t="s">
        <v>68</v>
      </c>
      <c r="G816" s="204" t="s">
        <v>142</v>
      </c>
      <c r="H816" s="204" t="s">
        <v>422</v>
      </c>
      <c r="I816" s="214"/>
      <c r="J816" s="215">
        <f>J817</f>
        <v>250000</v>
      </c>
      <c r="K816" s="215">
        <f t="shared" ref="K816:L817" si="391">K817</f>
        <v>0</v>
      </c>
      <c r="L816" s="215">
        <f t="shared" si="391"/>
        <v>0</v>
      </c>
    </row>
    <row r="817" spans="1:12" s="206" customFormat="1" ht="25.5" hidden="1">
      <c r="A817" s="217" t="s">
        <v>231</v>
      </c>
      <c r="B817" s="204" t="s">
        <v>334</v>
      </c>
      <c r="C817" s="204" t="s">
        <v>18</v>
      </c>
      <c r="D817" s="204" t="s">
        <v>17</v>
      </c>
      <c r="E817" s="204" t="s">
        <v>420</v>
      </c>
      <c r="F817" s="204" t="s">
        <v>68</v>
      </c>
      <c r="G817" s="204" t="s">
        <v>142</v>
      </c>
      <c r="H817" s="204" t="s">
        <v>422</v>
      </c>
      <c r="I817" s="214" t="s">
        <v>92</v>
      </c>
      <c r="J817" s="215">
        <f>J818</f>
        <v>250000</v>
      </c>
      <c r="K817" s="215">
        <f t="shared" si="391"/>
        <v>0</v>
      </c>
      <c r="L817" s="215">
        <f t="shared" si="391"/>
        <v>0</v>
      </c>
    </row>
    <row r="818" spans="1:12" s="206" customFormat="1" ht="25.5" hidden="1">
      <c r="A818" s="216" t="s">
        <v>96</v>
      </c>
      <c r="B818" s="204" t="s">
        <v>334</v>
      </c>
      <c r="C818" s="204" t="s">
        <v>18</v>
      </c>
      <c r="D818" s="204" t="s">
        <v>17</v>
      </c>
      <c r="E818" s="204" t="s">
        <v>420</v>
      </c>
      <c r="F818" s="204" t="s">
        <v>68</v>
      </c>
      <c r="G818" s="204" t="s">
        <v>142</v>
      </c>
      <c r="H818" s="204" t="s">
        <v>422</v>
      </c>
      <c r="I818" s="214" t="s">
        <v>93</v>
      </c>
      <c r="J818" s="215">
        <v>250000</v>
      </c>
      <c r="K818" s="215"/>
      <c r="L818" s="215"/>
    </row>
    <row r="819" spans="1:12" s="206" customFormat="1" ht="25.5" hidden="1">
      <c r="A819" s="245" t="s">
        <v>424</v>
      </c>
      <c r="B819" s="204" t="s">
        <v>334</v>
      </c>
      <c r="C819" s="204" t="s">
        <v>18</v>
      </c>
      <c r="D819" s="204" t="s">
        <v>17</v>
      </c>
      <c r="E819" s="204" t="s">
        <v>420</v>
      </c>
      <c r="F819" s="204" t="s">
        <v>68</v>
      </c>
      <c r="G819" s="204" t="s">
        <v>142</v>
      </c>
      <c r="H819" s="204" t="s">
        <v>421</v>
      </c>
      <c r="I819" s="214"/>
      <c r="J819" s="215">
        <f>J820</f>
        <v>1000000</v>
      </c>
      <c r="K819" s="215">
        <f t="shared" ref="K819:L820" si="392">K820</f>
        <v>0</v>
      </c>
      <c r="L819" s="215">
        <f t="shared" si="392"/>
        <v>0</v>
      </c>
    </row>
    <row r="820" spans="1:12" s="206" customFormat="1" ht="25.5" hidden="1">
      <c r="A820" s="217" t="s">
        <v>231</v>
      </c>
      <c r="B820" s="204" t="s">
        <v>334</v>
      </c>
      <c r="C820" s="204" t="s">
        <v>18</v>
      </c>
      <c r="D820" s="204" t="s">
        <v>17</v>
      </c>
      <c r="E820" s="204" t="s">
        <v>420</v>
      </c>
      <c r="F820" s="204" t="s">
        <v>68</v>
      </c>
      <c r="G820" s="204" t="s">
        <v>142</v>
      </c>
      <c r="H820" s="204" t="s">
        <v>421</v>
      </c>
      <c r="I820" s="214" t="s">
        <v>92</v>
      </c>
      <c r="J820" s="215">
        <f>J821</f>
        <v>1000000</v>
      </c>
      <c r="K820" s="215">
        <f t="shared" si="392"/>
        <v>0</v>
      </c>
      <c r="L820" s="215">
        <f t="shared" si="392"/>
        <v>0</v>
      </c>
    </row>
    <row r="821" spans="1:12" s="206" customFormat="1" ht="25.5" hidden="1">
      <c r="A821" s="216" t="s">
        <v>96</v>
      </c>
      <c r="B821" s="204" t="s">
        <v>334</v>
      </c>
      <c r="C821" s="204" t="s">
        <v>18</v>
      </c>
      <c r="D821" s="204" t="s">
        <v>17</v>
      </c>
      <c r="E821" s="204" t="s">
        <v>420</v>
      </c>
      <c r="F821" s="204" t="s">
        <v>68</v>
      </c>
      <c r="G821" s="204" t="s">
        <v>142</v>
      </c>
      <c r="H821" s="204" t="s">
        <v>421</v>
      </c>
      <c r="I821" s="214" t="s">
        <v>93</v>
      </c>
      <c r="J821" s="215">
        <v>1000000</v>
      </c>
      <c r="K821" s="215"/>
      <c r="L821" s="215"/>
    </row>
    <row r="822" spans="1:12" s="206" customFormat="1" hidden="1">
      <c r="A822" s="212" t="s">
        <v>81</v>
      </c>
      <c r="B822" s="204" t="s">
        <v>334</v>
      </c>
      <c r="C822" s="204" t="s">
        <v>18</v>
      </c>
      <c r="D822" s="204" t="s">
        <v>17</v>
      </c>
      <c r="E822" s="204" t="s">
        <v>80</v>
      </c>
      <c r="F822" s="204" t="s">
        <v>68</v>
      </c>
      <c r="G822" s="204" t="s">
        <v>142</v>
      </c>
      <c r="H822" s="204" t="s">
        <v>143</v>
      </c>
      <c r="I822" s="214"/>
      <c r="J822" s="215">
        <f>J823+J826</f>
        <v>5331574</v>
      </c>
      <c r="K822" s="215">
        <f t="shared" ref="K822:L822" si="393">K823+K826</f>
        <v>5457201.6299999999</v>
      </c>
      <c r="L822" s="215">
        <f t="shared" si="393"/>
        <v>5586977.6600000001</v>
      </c>
    </row>
    <row r="823" spans="1:12" s="206" customFormat="1" hidden="1">
      <c r="A823" s="212" t="s">
        <v>287</v>
      </c>
      <c r="B823" s="204" t="s">
        <v>334</v>
      </c>
      <c r="C823" s="204" t="s">
        <v>18</v>
      </c>
      <c r="D823" s="204" t="s">
        <v>17</v>
      </c>
      <c r="E823" s="204" t="s">
        <v>80</v>
      </c>
      <c r="F823" s="204" t="s">
        <v>68</v>
      </c>
      <c r="G823" s="204" t="s">
        <v>142</v>
      </c>
      <c r="H823" s="204" t="s">
        <v>286</v>
      </c>
      <c r="I823" s="214"/>
      <c r="J823" s="215">
        <f>J824</f>
        <v>4616574</v>
      </c>
      <c r="K823" s="215">
        <f t="shared" ref="K823:L824" si="394">K824</f>
        <v>4713601.63</v>
      </c>
      <c r="L823" s="215">
        <f t="shared" si="394"/>
        <v>4813633.66</v>
      </c>
    </row>
    <row r="824" spans="1:12" s="206" customFormat="1" ht="25.5" hidden="1">
      <c r="A824" s="245" t="s">
        <v>70</v>
      </c>
      <c r="B824" s="204" t="s">
        <v>334</v>
      </c>
      <c r="C824" s="204" t="s">
        <v>18</v>
      </c>
      <c r="D824" s="204" t="s">
        <v>17</v>
      </c>
      <c r="E824" s="204" t="s">
        <v>80</v>
      </c>
      <c r="F824" s="204" t="s">
        <v>68</v>
      </c>
      <c r="G824" s="204" t="s">
        <v>142</v>
      </c>
      <c r="H824" s="204" t="s">
        <v>286</v>
      </c>
      <c r="I824" s="214" t="s">
        <v>69</v>
      </c>
      <c r="J824" s="215">
        <f>J825</f>
        <v>4616574</v>
      </c>
      <c r="K824" s="215">
        <f t="shared" si="394"/>
        <v>4713601.63</v>
      </c>
      <c r="L824" s="215">
        <f t="shared" si="394"/>
        <v>4813633.66</v>
      </c>
    </row>
    <row r="825" spans="1:12" s="206" customFormat="1" hidden="1">
      <c r="A825" s="212" t="s">
        <v>223</v>
      </c>
      <c r="B825" s="204" t="s">
        <v>334</v>
      </c>
      <c r="C825" s="204" t="s">
        <v>18</v>
      </c>
      <c r="D825" s="204" t="s">
        <v>17</v>
      </c>
      <c r="E825" s="204" t="s">
        <v>80</v>
      </c>
      <c r="F825" s="204" t="s">
        <v>68</v>
      </c>
      <c r="G825" s="204" t="s">
        <v>142</v>
      </c>
      <c r="H825" s="204" t="s">
        <v>286</v>
      </c>
      <c r="I825" s="214" t="s">
        <v>220</v>
      </c>
      <c r="J825" s="215">
        <v>4616574</v>
      </c>
      <c r="K825" s="215">
        <v>4713601.63</v>
      </c>
      <c r="L825" s="215">
        <v>4813633.66</v>
      </c>
    </row>
    <row r="826" spans="1:12" s="206" customFormat="1" hidden="1">
      <c r="A826" s="245" t="s">
        <v>298</v>
      </c>
      <c r="B826" s="204" t="s">
        <v>334</v>
      </c>
      <c r="C826" s="204" t="s">
        <v>18</v>
      </c>
      <c r="D826" s="204" t="s">
        <v>17</v>
      </c>
      <c r="E826" s="204" t="s">
        <v>80</v>
      </c>
      <c r="F826" s="204" t="s">
        <v>68</v>
      </c>
      <c r="G826" s="204" t="s">
        <v>142</v>
      </c>
      <c r="H826" s="204" t="s">
        <v>297</v>
      </c>
      <c r="I826" s="214"/>
      <c r="J826" s="215">
        <f>J827</f>
        <v>715000</v>
      </c>
      <c r="K826" s="215">
        <f t="shared" ref="K826:L827" si="395">K827</f>
        <v>743600</v>
      </c>
      <c r="L826" s="215">
        <f t="shared" si="395"/>
        <v>773344</v>
      </c>
    </row>
    <row r="827" spans="1:12" s="206" customFormat="1" ht="25.5" hidden="1">
      <c r="A827" s="217" t="s">
        <v>231</v>
      </c>
      <c r="B827" s="204" t="s">
        <v>334</v>
      </c>
      <c r="C827" s="204" t="s">
        <v>18</v>
      </c>
      <c r="D827" s="204" t="s">
        <v>17</v>
      </c>
      <c r="E827" s="204" t="s">
        <v>80</v>
      </c>
      <c r="F827" s="204" t="s">
        <v>68</v>
      </c>
      <c r="G827" s="204" t="s">
        <v>142</v>
      </c>
      <c r="H827" s="204" t="s">
        <v>297</v>
      </c>
      <c r="I827" s="214" t="s">
        <v>92</v>
      </c>
      <c r="J827" s="215">
        <f>J828</f>
        <v>715000</v>
      </c>
      <c r="K827" s="215">
        <f t="shared" si="395"/>
        <v>743600</v>
      </c>
      <c r="L827" s="215">
        <f t="shared" si="395"/>
        <v>773344</v>
      </c>
    </row>
    <row r="828" spans="1:12" s="206" customFormat="1" ht="25.5" hidden="1">
      <c r="A828" s="216" t="s">
        <v>96</v>
      </c>
      <c r="B828" s="204" t="s">
        <v>334</v>
      </c>
      <c r="C828" s="204" t="s">
        <v>18</v>
      </c>
      <c r="D828" s="204" t="s">
        <v>17</v>
      </c>
      <c r="E828" s="204" t="s">
        <v>80</v>
      </c>
      <c r="F828" s="204" t="s">
        <v>68</v>
      </c>
      <c r="G828" s="204" t="s">
        <v>142</v>
      </c>
      <c r="H828" s="204" t="s">
        <v>297</v>
      </c>
      <c r="I828" s="214" t="s">
        <v>93</v>
      </c>
      <c r="J828" s="215">
        <v>715000</v>
      </c>
      <c r="K828" s="215">
        <v>743600</v>
      </c>
      <c r="L828" s="215">
        <v>773344</v>
      </c>
    </row>
    <row r="829" spans="1:12" s="232" customFormat="1" hidden="1">
      <c r="A829" s="255" t="s">
        <v>66</v>
      </c>
      <c r="B829" s="208" t="s">
        <v>334</v>
      </c>
      <c r="C829" s="208" t="s">
        <v>18</v>
      </c>
      <c r="D829" s="208" t="s">
        <v>13</v>
      </c>
      <c r="E829" s="208"/>
      <c r="F829" s="208"/>
      <c r="G829" s="208"/>
      <c r="H829" s="208"/>
      <c r="I829" s="219"/>
      <c r="J829" s="211">
        <f>J830+J834</f>
        <v>350000</v>
      </c>
      <c r="K829" s="211">
        <f>K830+K834</f>
        <v>250000</v>
      </c>
      <c r="L829" s="211">
        <f>L830+L834</f>
        <v>250000</v>
      </c>
    </row>
    <row r="830" spans="1:12" s="206" customFormat="1" ht="25.5" hidden="1">
      <c r="A830" s="273" t="s">
        <v>403</v>
      </c>
      <c r="B830" s="204" t="s">
        <v>334</v>
      </c>
      <c r="C830" s="204" t="s">
        <v>18</v>
      </c>
      <c r="D830" s="204" t="s">
        <v>13</v>
      </c>
      <c r="E830" s="204" t="s">
        <v>302</v>
      </c>
      <c r="F830" s="204" t="s">
        <v>68</v>
      </c>
      <c r="G830" s="204" t="s">
        <v>142</v>
      </c>
      <c r="H830" s="204" t="s">
        <v>143</v>
      </c>
      <c r="I830" s="214"/>
      <c r="J830" s="215">
        <f>J831</f>
        <v>100000</v>
      </c>
      <c r="K830" s="215">
        <f t="shared" ref="K830:L830" si="396">K831</f>
        <v>0</v>
      </c>
      <c r="L830" s="215">
        <f t="shared" si="396"/>
        <v>0</v>
      </c>
    </row>
    <row r="831" spans="1:12" s="206" customFormat="1" hidden="1">
      <c r="A831" s="216" t="s">
        <v>303</v>
      </c>
      <c r="B831" s="204" t="s">
        <v>334</v>
      </c>
      <c r="C831" s="204" t="s">
        <v>18</v>
      </c>
      <c r="D831" s="204" t="s">
        <v>13</v>
      </c>
      <c r="E831" s="204" t="s">
        <v>302</v>
      </c>
      <c r="F831" s="204" t="s">
        <v>68</v>
      </c>
      <c r="G831" s="204" t="s">
        <v>142</v>
      </c>
      <c r="H831" s="204" t="s">
        <v>299</v>
      </c>
      <c r="I831" s="214"/>
      <c r="J831" s="215">
        <f>J832</f>
        <v>100000</v>
      </c>
      <c r="K831" s="215">
        <f t="shared" ref="K831:L832" si="397">K832</f>
        <v>0</v>
      </c>
      <c r="L831" s="215">
        <f t="shared" si="397"/>
        <v>0</v>
      </c>
    </row>
    <row r="832" spans="1:12" s="206" customFormat="1" ht="25.5" hidden="1">
      <c r="A832" s="217" t="s">
        <v>231</v>
      </c>
      <c r="B832" s="204" t="s">
        <v>334</v>
      </c>
      <c r="C832" s="204" t="s">
        <v>18</v>
      </c>
      <c r="D832" s="204" t="s">
        <v>13</v>
      </c>
      <c r="E832" s="204" t="s">
        <v>302</v>
      </c>
      <c r="F832" s="204" t="s">
        <v>68</v>
      </c>
      <c r="G832" s="204" t="s">
        <v>142</v>
      </c>
      <c r="H832" s="204" t="s">
        <v>299</v>
      </c>
      <c r="I832" s="214" t="s">
        <v>92</v>
      </c>
      <c r="J832" s="215">
        <f>J833</f>
        <v>100000</v>
      </c>
      <c r="K832" s="215">
        <f t="shared" si="397"/>
        <v>0</v>
      </c>
      <c r="L832" s="215">
        <f t="shared" si="397"/>
        <v>0</v>
      </c>
    </row>
    <row r="833" spans="1:12" s="206" customFormat="1" ht="25.5" hidden="1">
      <c r="A833" s="216" t="s">
        <v>96</v>
      </c>
      <c r="B833" s="204" t="s">
        <v>334</v>
      </c>
      <c r="C833" s="204" t="s">
        <v>18</v>
      </c>
      <c r="D833" s="204" t="s">
        <v>13</v>
      </c>
      <c r="E833" s="204" t="s">
        <v>302</v>
      </c>
      <c r="F833" s="204" t="s">
        <v>68</v>
      </c>
      <c r="G833" s="204" t="s">
        <v>142</v>
      </c>
      <c r="H833" s="204" t="s">
        <v>299</v>
      </c>
      <c r="I833" s="214" t="s">
        <v>93</v>
      </c>
      <c r="J833" s="215">
        <v>100000</v>
      </c>
      <c r="K833" s="215"/>
      <c r="L833" s="215"/>
    </row>
    <row r="834" spans="1:12" s="206" customFormat="1" hidden="1">
      <c r="A834" s="212" t="s">
        <v>81</v>
      </c>
      <c r="B834" s="204" t="s">
        <v>334</v>
      </c>
      <c r="C834" s="204" t="s">
        <v>18</v>
      </c>
      <c r="D834" s="204" t="s">
        <v>13</v>
      </c>
      <c r="E834" s="204" t="s">
        <v>80</v>
      </c>
      <c r="F834" s="204" t="s">
        <v>68</v>
      </c>
      <c r="G834" s="204" t="s">
        <v>142</v>
      </c>
      <c r="H834" s="204" t="s">
        <v>143</v>
      </c>
      <c r="I834" s="214"/>
      <c r="J834" s="215">
        <f>J835</f>
        <v>250000</v>
      </c>
      <c r="K834" s="215">
        <f t="shared" ref="K834:L834" si="398">K835</f>
        <v>250000</v>
      </c>
      <c r="L834" s="215">
        <f t="shared" si="398"/>
        <v>250000</v>
      </c>
    </row>
    <row r="835" spans="1:12" s="206" customFormat="1" hidden="1">
      <c r="A835" s="216" t="s">
        <v>303</v>
      </c>
      <c r="B835" s="204" t="s">
        <v>334</v>
      </c>
      <c r="C835" s="204" t="s">
        <v>18</v>
      </c>
      <c r="D835" s="204" t="s">
        <v>13</v>
      </c>
      <c r="E835" s="204" t="s">
        <v>80</v>
      </c>
      <c r="F835" s="204" t="s">
        <v>68</v>
      </c>
      <c r="G835" s="204" t="s">
        <v>142</v>
      </c>
      <c r="H835" s="204" t="s">
        <v>299</v>
      </c>
      <c r="I835" s="214"/>
      <c r="J835" s="215">
        <f>J836</f>
        <v>250000</v>
      </c>
      <c r="K835" s="215">
        <f t="shared" ref="K835:L836" si="399">K836</f>
        <v>250000</v>
      </c>
      <c r="L835" s="215">
        <f t="shared" si="399"/>
        <v>250000</v>
      </c>
    </row>
    <row r="836" spans="1:12" s="206" customFormat="1" ht="25.5" hidden="1">
      <c r="A836" s="217" t="s">
        <v>231</v>
      </c>
      <c r="B836" s="204" t="s">
        <v>334</v>
      </c>
      <c r="C836" s="204" t="s">
        <v>18</v>
      </c>
      <c r="D836" s="204" t="s">
        <v>13</v>
      </c>
      <c r="E836" s="204" t="s">
        <v>80</v>
      </c>
      <c r="F836" s="204" t="s">
        <v>68</v>
      </c>
      <c r="G836" s="204" t="s">
        <v>142</v>
      </c>
      <c r="H836" s="204" t="s">
        <v>299</v>
      </c>
      <c r="I836" s="214" t="s">
        <v>92</v>
      </c>
      <c r="J836" s="215">
        <f>J837</f>
        <v>250000</v>
      </c>
      <c r="K836" s="215">
        <f t="shared" si="399"/>
        <v>250000</v>
      </c>
      <c r="L836" s="215">
        <f t="shared" si="399"/>
        <v>250000</v>
      </c>
    </row>
    <row r="837" spans="1:12" s="206" customFormat="1" ht="25.5" hidden="1">
      <c r="A837" s="216" t="s">
        <v>96</v>
      </c>
      <c r="B837" s="204" t="s">
        <v>334</v>
      </c>
      <c r="C837" s="204" t="s">
        <v>18</v>
      </c>
      <c r="D837" s="204" t="s">
        <v>13</v>
      </c>
      <c r="E837" s="204" t="s">
        <v>80</v>
      </c>
      <c r="F837" s="204" t="s">
        <v>68</v>
      </c>
      <c r="G837" s="204" t="s">
        <v>142</v>
      </c>
      <c r="H837" s="204" t="s">
        <v>299</v>
      </c>
      <c r="I837" s="214" t="s">
        <v>93</v>
      </c>
      <c r="J837" s="215">
        <v>250000</v>
      </c>
      <c r="K837" s="215">
        <v>250000</v>
      </c>
      <c r="L837" s="215">
        <v>250000</v>
      </c>
    </row>
    <row r="838" spans="1:12" s="206" customFormat="1" ht="15.75" hidden="1">
      <c r="A838" s="202" t="s">
        <v>63</v>
      </c>
      <c r="B838" s="251" t="s">
        <v>334</v>
      </c>
      <c r="C838" s="251" t="s">
        <v>3</v>
      </c>
      <c r="D838" s="251"/>
      <c r="E838" s="251"/>
      <c r="F838" s="251"/>
      <c r="G838" s="251"/>
      <c r="H838" s="251"/>
      <c r="I838" s="252"/>
      <c r="J838" s="205">
        <f>J839</f>
        <v>10474532</v>
      </c>
      <c r="K838" s="205">
        <f t="shared" ref="K838:L839" si="400">K839</f>
        <v>11174500</v>
      </c>
      <c r="L838" s="205">
        <f t="shared" si="400"/>
        <v>11174500</v>
      </c>
    </row>
    <row r="839" spans="1:12" s="206" customFormat="1" hidden="1">
      <c r="A839" s="207" t="s">
        <v>201</v>
      </c>
      <c r="B839" s="209" t="s">
        <v>334</v>
      </c>
      <c r="C839" s="209" t="s">
        <v>3</v>
      </c>
      <c r="D839" s="209" t="s">
        <v>18</v>
      </c>
      <c r="E839" s="209"/>
      <c r="F839" s="209"/>
      <c r="G839" s="209"/>
      <c r="H839" s="209"/>
      <c r="I839" s="210"/>
      <c r="J839" s="211">
        <f>J840</f>
        <v>10474532</v>
      </c>
      <c r="K839" s="211">
        <f t="shared" si="400"/>
        <v>11174500</v>
      </c>
      <c r="L839" s="211">
        <f t="shared" si="400"/>
        <v>11174500</v>
      </c>
    </row>
    <row r="840" spans="1:12" s="206" customFormat="1" ht="25.5" hidden="1">
      <c r="A840" s="283" t="s">
        <v>404</v>
      </c>
      <c r="B840" s="204" t="s">
        <v>334</v>
      </c>
      <c r="C840" s="204" t="s">
        <v>3</v>
      </c>
      <c r="D840" s="204" t="s">
        <v>18</v>
      </c>
      <c r="E840" s="204" t="s">
        <v>296</v>
      </c>
      <c r="F840" s="204" t="s">
        <v>68</v>
      </c>
      <c r="G840" s="204" t="s">
        <v>142</v>
      </c>
      <c r="H840" s="204" t="s">
        <v>143</v>
      </c>
      <c r="I840" s="214"/>
      <c r="J840" s="215">
        <f>J841+J844</f>
        <v>10474532</v>
      </c>
      <c r="K840" s="215">
        <f t="shared" ref="K840:L840" si="401">K841+K844</f>
        <v>11174500</v>
      </c>
      <c r="L840" s="215">
        <f t="shared" si="401"/>
        <v>11174500</v>
      </c>
    </row>
    <row r="841" spans="1:12" s="206" customFormat="1" ht="25.5" hidden="1">
      <c r="A841" s="216" t="s">
        <v>309</v>
      </c>
      <c r="B841" s="204" t="s">
        <v>334</v>
      </c>
      <c r="C841" s="204" t="s">
        <v>3</v>
      </c>
      <c r="D841" s="204" t="s">
        <v>18</v>
      </c>
      <c r="E841" s="204" t="s">
        <v>296</v>
      </c>
      <c r="F841" s="204" t="s">
        <v>68</v>
      </c>
      <c r="G841" s="204" t="s">
        <v>142</v>
      </c>
      <c r="H841" s="204" t="s">
        <v>308</v>
      </c>
      <c r="I841" s="214"/>
      <c r="J841" s="215">
        <f>J842</f>
        <v>8224532</v>
      </c>
      <c r="K841" s="215">
        <f t="shared" ref="K841:L842" si="402">K842</f>
        <v>8224532</v>
      </c>
      <c r="L841" s="215">
        <f t="shared" si="402"/>
        <v>8224532</v>
      </c>
    </row>
    <row r="842" spans="1:12" s="206" customFormat="1" ht="25.5" hidden="1">
      <c r="A842" s="217" t="s">
        <v>231</v>
      </c>
      <c r="B842" s="204" t="s">
        <v>334</v>
      </c>
      <c r="C842" s="204" t="s">
        <v>3</v>
      </c>
      <c r="D842" s="204" t="s">
        <v>18</v>
      </c>
      <c r="E842" s="204" t="s">
        <v>296</v>
      </c>
      <c r="F842" s="204" t="s">
        <v>68</v>
      </c>
      <c r="G842" s="204" t="s">
        <v>142</v>
      </c>
      <c r="H842" s="204" t="s">
        <v>308</v>
      </c>
      <c r="I842" s="214" t="s">
        <v>92</v>
      </c>
      <c r="J842" s="215">
        <f>J843</f>
        <v>8224532</v>
      </c>
      <c r="K842" s="215">
        <f t="shared" si="402"/>
        <v>8224532</v>
      </c>
      <c r="L842" s="215">
        <f t="shared" si="402"/>
        <v>8224532</v>
      </c>
    </row>
    <row r="843" spans="1:12" s="206" customFormat="1" ht="25.5" hidden="1">
      <c r="A843" s="216" t="s">
        <v>96</v>
      </c>
      <c r="B843" s="204" t="s">
        <v>334</v>
      </c>
      <c r="C843" s="204" t="s">
        <v>3</v>
      </c>
      <c r="D843" s="204" t="s">
        <v>18</v>
      </c>
      <c r="E843" s="204" t="s">
        <v>296</v>
      </c>
      <c r="F843" s="204" t="s">
        <v>68</v>
      </c>
      <c r="G843" s="204" t="s">
        <v>142</v>
      </c>
      <c r="H843" s="204" t="s">
        <v>308</v>
      </c>
      <c r="I843" s="214" t="s">
        <v>93</v>
      </c>
      <c r="J843" s="215">
        <v>8224532</v>
      </c>
      <c r="K843" s="215">
        <v>8224532</v>
      </c>
      <c r="L843" s="215">
        <v>8224532</v>
      </c>
    </row>
    <row r="844" spans="1:12" s="206" customFormat="1" ht="15.75" hidden="1" customHeight="1">
      <c r="A844" s="216" t="s">
        <v>307</v>
      </c>
      <c r="B844" s="204" t="s">
        <v>334</v>
      </c>
      <c r="C844" s="204" t="s">
        <v>3</v>
      </c>
      <c r="D844" s="204" t="s">
        <v>18</v>
      </c>
      <c r="E844" s="204" t="s">
        <v>296</v>
      </c>
      <c r="F844" s="204" t="s">
        <v>68</v>
      </c>
      <c r="G844" s="204" t="s">
        <v>142</v>
      </c>
      <c r="H844" s="204" t="s">
        <v>306</v>
      </c>
      <c r="I844" s="214"/>
      <c r="J844" s="215">
        <f>J845</f>
        <v>2250000</v>
      </c>
      <c r="K844" s="215">
        <f t="shared" ref="K844:L845" si="403">K845</f>
        <v>2949968</v>
      </c>
      <c r="L844" s="215">
        <f t="shared" si="403"/>
        <v>2949968</v>
      </c>
    </row>
    <row r="845" spans="1:12" s="206" customFormat="1" ht="25.5" hidden="1">
      <c r="A845" s="217" t="s">
        <v>231</v>
      </c>
      <c r="B845" s="204" t="s">
        <v>334</v>
      </c>
      <c r="C845" s="204" t="s">
        <v>3</v>
      </c>
      <c r="D845" s="204" t="s">
        <v>18</v>
      </c>
      <c r="E845" s="204" t="s">
        <v>296</v>
      </c>
      <c r="F845" s="204" t="s">
        <v>68</v>
      </c>
      <c r="G845" s="204" t="s">
        <v>142</v>
      </c>
      <c r="H845" s="204" t="s">
        <v>306</v>
      </c>
      <c r="I845" s="214" t="s">
        <v>92</v>
      </c>
      <c r="J845" s="215">
        <f>J846</f>
        <v>2250000</v>
      </c>
      <c r="K845" s="215">
        <f t="shared" si="403"/>
        <v>2949968</v>
      </c>
      <c r="L845" s="215">
        <f t="shared" si="403"/>
        <v>2949968</v>
      </c>
    </row>
    <row r="846" spans="1:12" s="206" customFormat="1" ht="25.5" hidden="1">
      <c r="A846" s="216" t="s">
        <v>96</v>
      </c>
      <c r="B846" s="204" t="s">
        <v>334</v>
      </c>
      <c r="C846" s="204" t="s">
        <v>3</v>
      </c>
      <c r="D846" s="204" t="s">
        <v>18</v>
      </c>
      <c r="E846" s="204" t="s">
        <v>296</v>
      </c>
      <c r="F846" s="204" t="s">
        <v>68</v>
      </c>
      <c r="G846" s="204" t="s">
        <v>142</v>
      </c>
      <c r="H846" s="204" t="s">
        <v>306</v>
      </c>
      <c r="I846" s="214" t="s">
        <v>93</v>
      </c>
      <c r="J846" s="215">
        <v>2250000</v>
      </c>
      <c r="K846" s="215">
        <v>2949968</v>
      </c>
      <c r="L846" s="215">
        <v>2949968</v>
      </c>
    </row>
    <row r="847" spans="1:12" s="206" customFormat="1" ht="15.75" hidden="1">
      <c r="A847" s="250" t="s">
        <v>122</v>
      </c>
      <c r="B847" s="203" t="s">
        <v>334</v>
      </c>
      <c r="C847" s="203" t="s">
        <v>14</v>
      </c>
      <c r="D847" s="203"/>
      <c r="E847" s="203"/>
      <c r="F847" s="203"/>
      <c r="G847" s="203"/>
      <c r="H847" s="203"/>
      <c r="I847" s="252"/>
      <c r="J847" s="205">
        <f>J848</f>
        <v>172500</v>
      </c>
      <c r="K847" s="205">
        <f t="shared" ref="K847:L847" si="404">K848</f>
        <v>172500</v>
      </c>
      <c r="L847" s="205">
        <f t="shared" si="404"/>
        <v>172500</v>
      </c>
    </row>
    <row r="848" spans="1:12" s="206" customFormat="1" hidden="1">
      <c r="A848" s="207" t="s">
        <v>123</v>
      </c>
      <c r="B848" s="208" t="s">
        <v>334</v>
      </c>
      <c r="C848" s="208" t="s">
        <v>14</v>
      </c>
      <c r="D848" s="208" t="s">
        <v>14</v>
      </c>
      <c r="E848" s="208"/>
      <c r="F848" s="208"/>
      <c r="G848" s="208"/>
      <c r="H848" s="208"/>
      <c r="I848" s="210"/>
      <c r="J848" s="211">
        <f>+J849</f>
        <v>172500</v>
      </c>
      <c r="K848" s="211">
        <f t="shared" ref="K848:L848" si="405">+K849</f>
        <v>172500</v>
      </c>
      <c r="L848" s="211">
        <f t="shared" si="405"/>
        <v>172500</v>
      </c>
    </row>
    <row r="849" spans="1:12" s="206" customFormat="1" ht="25.5" hidden="1">
      <c r="A849" s="268" t="s">
        <v>405</v>
      </c>
      <c r="B849" s="220" t="s">
        <v>334</v>
      </c>
      <c r="C849" s="220" t="s">
        <v>14</v>
      </c>
      <c r="D849" s="220" t="s">
        <v>14</v>
      </c>
      <c r="E849" s="220" t="s">
        <v>183</v>
      </c>
      <c r="F849" s="220" t="s">
        <v>68</v>
      </c>
      <c r="G849" s="220" t="s">
        <v>142</v>
      </c>
      <c r="H849" s="220" t="s">
        <v>143</v>
      </c>
      <c r="I849" s="214"/>
      <c r="J849" s="215">
        <f>J850</f>
        <v>172500</v>
      </c>
      <c r="K849" s="215">
        <f t="shared" ref="K849:L851" si="406">K850</f>
        <v>172500</v>
      </c>
      <c r="L849" s="215">
        <f t="shared" si="406"/>
        <v>172500</v>
      </c>
    </row>
    <row r="850" spans="1:12" s="206" customFormat="1" hidden="1">
      <c r="A850" s="257" t="s">
        <v>184</v>
      </c>
      <c r="B850" s="220" t="s">
        <v>334</v>
      </c>
      <c r="C850" s="220" t="s">
        <v>14</v>
      </c>
      <c r="D850" s="220" t="s">
        <v>14</v>
      </c>
      <c r="E850" s="220" t="s">
        <v>183</v>
      </c>
      <c r="F850" s="220" t="s">
        <v>68</v>
      </c>
      <c r="G850" s="220" t="s">
        <v>142</v>
      </c>
      <c r="H850" s="220" t="s">
        <v>185</v>
      </c>
      <c r="I850" s="214"/>
      <c r="J850" s="215">
        <f>J851</f>
        <v>172500</v>
      </c>
      <c r="K850" s="215">
        <f t="shared" si="406"/>
        <v>172500</v>
      </c>
      <c r="L850" s="215">
        <f t="shared" si="406"/>
        <v>172500</v>
      </c>
    </row>
    <row r="851" spans="1:12" s="206" customFormat="1" hidden="1">
      <c r="A851" s="212" t="s">
        <v>98</v>
      </c>
      <c r="B851" s="220" t="s">
        <v>334</v>
      </c>
      <c r="C851" s="220" t="s">
        <v>14</v>
      </c>
      <c r="D851" s="220" t="s">
        <v>14</v>
      </c>
      <c r="E851" s="220" t="s">
        <v>183</v>
      </c>
      <c r="F851" s="220" t="s">
        <v>68</v>
      </c>
      <c r="G851" s="220" t="s">
        <v>142</v>
      </c>
      <c r="H851" s="220" t="s">
        <v>185</v>
      </c>
      <c r="I851" s="214" t="s">
        <v>97</v>
      </c>
      <c r="J851" s="215">
        <f>J852</f>
        <v>172500</v>
      </c>
      <c r="K851" s="215">
        <f t="shared" si="406"/>
        <v>172500</v>
      </c>
      <c r="L851" s="215">
        <f t="shared" si="406"/>
        <v>172500</v>
      </c>
    </row>
    <row r="852" spans="1:12" s="206" customFormat="1" ht="25.5" hidden="1">
      <c r="A852" s="212" t="s">
        <v>104</v>
      </c>
      <c r="B852" s="220" t="s">
        <v>334</v>
      </c>
      <c r="C852" s="220" t="s">
        <v>14</v>
      </c>
      <c r="D852" s="220" t="s">
        <v>14</v>
      </c>
      <c r="E852" s="220" t="s">
        <v>183</v>
      </c>
      <c r="F852" s="220" t="s">
        <v>68</v>
      </c>
      <c r="G852" s="220" t="s">
        <v>142</v>
      </c>
      <c r="H852" s="220" t="s">
        <v>185</v>
      </c>
      <c r="I852" s="214" t="s">
        <v>105</v>
      </c>
      <c r="J852" s="215">
        <v>172500</v>
      </c>
      <c r="K852" s="215">
        <v>172500</v>
      </c>
      <c r="L852" s="215">
        <v>172500</v>
      </c>
    </row>
    <row r="853" spans="1:12" s="206" customFormat="1" ht="15.75" hidden="1">
      <c r="A853" s="202" t="s">
        <v>5</v>
      </c>
      <c r="B853" s="251" t="s">
        <v>334</v>
      </c>
      <c r="C853" s="251" t="s">
        <v>30</v>
      </c>
      <c r="D853" s="251"/>
      <c r="E853" s="251"/>
      <c r="F853" s="251"/>
      <c r="G853" s="251"/>
      <c r="H853" s="251"/>
      <c r="I853" s="252"/>
      <c r="J853" s="205">
        <f>J854+J859+J882</f>
        <v>7952019</v>
      </c>
      <c r="K853" s="205">
        <f>K854+K859+K882</f>
        <v>6872000</v>
      </c>
      <c r="L853" s="205">
        <f>L854+L859+L882</f>
        <v>6872000</v>
      </c>
    </row>
    <row r="854" spans="1:12" s="206" customFormat="1" hidden="1">
      <c r="A854" s="207" t="s">
        <v>6</v>
      </c>
      <c r="B854" s="209" t="s">
        <v>334</v>
      </c>
      <c r="C854" s="209" t="s">
        <v>30</v>
      </c>
      <c r="D854" s="209" t="s">
        <v>20</v>
      </c>
      <c r="E854" s="209"/>
      <c r="F854" s="209"/>
      <c r="G854" s="209"/>
      <c r="H854" s="209"/>
      <c r="I854" s="210"/>
      <c r="J854" s="211">
        <f>J855</f>
        <v>6400000</v>
      </c>
      <c r="K854" s="211">
        <f t="shared" ref="K854:L856" si="407">K855</f>
        <v>6400000</v>
      </c>
      <c r="L854" s="211">
        <f t="shared" si="407"/>
        <v>6400000</v>
      </c>
    </row>
    <row r="855" spans="1:12" s="206" customFormat="1" hidden="1">
      <c r="A855" s="212" t="s">
        <v>81</v>
      </c>
      <c r="B855" s="220" t="s">
        <v>334</v>
      </c>
      <c r="C855" s="220" t="s">
        <v>30</v>
      </c>
      <c r="D855" s="220" t="s">
        <v>20</v>
      </c>
      <c r="E855" s="220" t="s">
        <v>80</v>
      </c>
      <c r="F855" s="220" t="s">
        <v>68</v>
      </c>
      <c r="G855" s="220" t="s">
        <v>142</v>
      </c>
      <c r="H855" s="220" t="s">
        <v>143</v>
      </c>
      <c r="I855" s="258"/>
      <c r="J855" s="215">
        <f>J856</f>
        <v>6400000</v>
      </c>
      <c r="K855" s="215">
        <f t="shared" si="407"/>
        <v>6400000</v>
      </c>
      <c r="L855" s="215">
        <f t="shared" si="407"/>
        <v>6400000</v>
      </c>
    </row>
    <row r="856" spans="1:12" s="206" customFormat="1" ht="25.5" hidden="1">
      <c r="A856" s="268" t="s">
        <v>202</v>
      </c>
      <c r="B856" s="220" t="s">
        <v>334</v>
      </c>
      <c r="C856" s="220" t="s">
        <v>30</v>
      </c>
      <c r="D856" s="220" t="s">
        <v>20</v>
      </c>
      <c r="E856" s="220" t="s">
        <v>80</v>
      </c>
      <c r="F856" s="220" t="s">
        <v>68</v>
      </c>
      <c r="G856" s="220" t="s">
        <v>142</v>
      </c>
      <c r="H856" s="220" t="s">
        <v>168</v>
      </c>
      <c r="I856" s="258"/>
      <c r="J856" s="215">
        <f>J857</f>
        <v>6400000</v>
      </c>
      <c r="K856" s="215">
        <f t="shared" si="407"/>
        <v>6400000</v>
      </c>
      <c r="L856" s="215">
        <f t="shared" si="407"/>
        <v>6400000</v>
      </c>
    </row>
    <row r="857" spans="1:12" s="206" customFormat="1" hidden="1">
      <c r="A857" s="212" t="s">
        <v>98</v>
      </c>
      <c r="B857" s="220" t="s">
        <v>334</v>
      </c>
      <c r="C857" s="220" t="s">
        <v>30</v>
      </c>
      <c r="D857" s="220" t="s">
        <v>20</v>
      </c>
      <c r="E857" s="220" t="s">
        <v>80</v>
      </c>
      <c r="F857" s="220" t="s">
        <v>68</v>
      </c>
      <c r="G857" s="220" t="s">
        <v>142</v>
      </c>
      <c r="H857" s="220" t="s">
        <v>168</v>
      </c>
      <c r="I857" s="258" t="s">
        <v>97</v>
      </c>
      <c r="J857" s="215">
        <f>J858</f>
        <v>6400000</v>
      </c>
      <c r="K857" s="215">
        <f t="shared" ref="K857:L857" si="408">K858</f>
        <v>6400000</v>
      </c>
      <c r="L857" s="215">
        <f t="shared" si="408"/>
        <v>6400000</v>
      </c>
    </row>
    <row r="858" spans="1:12" s="206" customFormat="1" hidden="1">
      <c r="A858" s="212" t="s">
        <v>227</v>
      </c>
      <c r="B858" s="220" t="s">
        <v>334</v>
      </c>
      <c r="C858" s="220" t="s">
        <v>30</v>
      </c>
      <c r="D858" s="220" t="s">
        <v>20</v>
      </c>
      <c r="E858" s="220" t="s">
        <v>80</v>
      </c>
      <c r="F858" s="220" t="s">
        <v>68</v>
      </c>
      <c r="G858" s="220" t="s">
        <v>142</v>
      </c>
      <c r="H858" s="220" t="s">
        <v>168</v>
      </c>
      <c r="I858" s="254" t="s">
        <v>226</v>
      </c>
      <c r="J858" s="215">
        <v>6400000</v>
      </c>
      <c r="K858" s="215">
        <v>6400000</v>
      </c>
      <c r="L858" s="215">
        <v>6400000</v>
      </c>
    </row>
    <row r="859" spans="1:12" s="206" customFormat="1" hidden="1">
      <c r="A859" s="207" t="s">
        <v>7</v>
      </c>
      <c r="B859" s="209" t="s">
        <v>334</v>
      </c>
      <c r="C859" s="209" t="s">
        <v>30</v>
      </c>
      <c r="D859" s="209" t="s">
        <v>13</v>
      </c>
      <c r="E859" s="209"/>
      <c r="F859" s="209"/>
      <c r="G859" s="209"/>
      <c r="H859" s="204"/>
      <c r="I859" s="214"/>
      <c r="J859" s="211">
        <f>J860+J864+J872</f>
        <v>1502019</v>
      </c>
      <c r="K859" s="211">
        <f t="shared" ref="K859:L859" si="409">K860+K864+K872</f>
        <v>422000</v>
      </c>
      <c r="L859" s="211">
        <f t="shared" si="409"/>
        <v>422000</v>
      </c>
    </row>
    <row r="860" spans="1:12" s="206" customFormat="1" ht="25.5" hidden="1">
      <c r="A860" s="267" t="s">
        <v>393</v>
      </c>
      <c r="B860" s="204" t="s">
        <v>334</v>
      </c>
      <c r="C860" s="220" t="s">
        <v>30</v>
      </c>
      <c r="D860" s="220" t="s">
        <v>13</v>
      </c>
      <c r="E860" s="220" t="s">
        <v>3</v>
      </c>
      <c r="F860" s="220" t="s">
        <v>68</v>
      </c>
      <c r="G860" s="220" t="s">
        <v>142</v>
      </c>
      <c r="H860" s="220" t="s">
        <v>143</v>
      </c>
      <c r="I860" s="258"/>
      <c r="J860" s="221">
        <f>J861</f>
        <v>200000</v>
      </c>
      <c r="K860" s="221">
        <f t="shared" ref="K860:L862" si="410">K861</f>
        <v>200000</v>
      </c>
      <c r="L860" s="221">
        <f t="shared" si="410"/>
        <v>200000</v>
      </c>
    </row>
    <row r="861" spans="1:12" s="206" customFormat="1" hidden="1">
      <c r="A861" s="269" t="s">
        <v>320</v>
      </c>
      <c r="B861" s="204" t="s">
        <v>334</v>
      </c>
      <c r="C861" s="220" t="s">
        <v>30</v>
      </c>
      <c r="D861" s="220" t="s">
        <v>13</v>
      </c>
      <c r="E861" s="220" t="s">
        <v>3</v>
      </c>
      <c r="F861" s="220" t="s">
        <v>68</v>
      </c>
      <c r="G861" s="220" t="s">
        <v>142</v>
      </c>
      <c r="H861" s="213" t="s">
        <v>321</v>
      </c>
      <c r="I861" s="258"/>
      <c r="J861" s="221">
        <f>J862</f>
        <v>200000</v>
      </c>
      <c r="K861" s="221">
        <f t="shared" si="410"/>
        <v>200000</v>
      </c>
      <c r="L861" s="221">
        <f t="shared" si="410"/>
        <v>200000</v>
      </c>
    </row>
    <row r="862" spans="1:12" s="206" customFormat="1" hidden="1">
      <c r="A862" s="212" t="s">
        <v>98</v>
      </c>
      <c r="B862" s="204" t="s">
        <v>334</v>
      </c>
      <c r="C862" s="220" t="s">
        <v>30</v>
      </c>
      <c r="D862" s="220" t="s">
        <v>13</v>
      </c>
      <c r="E862" s="220" t="s">
        <v>3</v>
      </c>
      <c r="F862" s="220" t="s">
        <v>68</v>
      </c>
      <c r="G862" s="220" t="s">
        <v>142</v>
      </c>
      <c r="H862" s="213" t="s">
        <v>321</v>
      </c>
      <c r="I862" s="258" t="s">
        <v>97</v>
      </c>
      <c r="J862" s="221">
        <f>J863</f>
        <v>200000</v>
      </c>
      <c r="K862" s="221">
        <f t="shared" si="410"/>
        <v>200000</v>
      </c>
      <c r="L862" s="221">
        <f t="shared" si="410"/>
        <v>200000</v>
      </c>
    </row>
    <row r="863" spans="1:12" s="206" customFormat="1" ht="25.5" hidden="1">
      <c r="A863" s="212" t="s">
        <v>104</v>
      </c>
      <c r="B863" s="204" t="s">
        <v>334</v>
      </c>
      <c r="C863" s="220" t="s">
        <v>30</v>
      </c>
      <c r="D863" s="220" t="s">
        <v>13</v>
      </c>
      <c r="E863" s="220" t="s">
        <v>3</v>
      </c>
      <c r="F863" s="220" t="s">
        <v>68</v>
      </c>
      <c r="G863" s="220" t="s">
        <v>142</v>
      </c>
      <c r="H863" s="213" t="s">
        <v>321</v>
      </c>
      <c r="I863" s="258" t="s">
        <v>105</v>
      </c>
      <c r="J863" s="221">
        <v>200000</v>
      </c>
      <c r="K863" s="221">
        <v>200000</v>
      </c>
      <c r="L863" s="221">
        <v>200000</v>
      </c>
    </row>
    <row r="864" spans="1:12" s="206" customFormat="1" ht="38.25" hidden="1">
      <c r="A864" s="283" t="s">
        <v>395</v>
      </c>
      <c r="B864" s="204" t="s">
        <v>334</v>
      </c>
      <c r="C864" s="220" t="s">
        <v>30</v>
      </c>
      <c r="D864" s="220" t="s">
        <v>13</v>
      </c>
      <c r="E864" s="204" t="s">
        <v>27</v>
      </c>
      <c r="F864" s="204" t="s">
        <v>68</v>
      </c>
      <c r="G864" s="204" t="s">
        <v>142</v>
      </c>
      <c r="H864" s="204" t="s">
        <v>143</v>
      </c>
      <c r="I864" s="214"/>
      <c r="J864" s="215">
        <f>J865</f>
        <v>1080019</v>
      </c>
      <c r="K864" s="215">
        <f t="shared" ref="K864:L864" si="411">K865</f>
        <v>0</v>
      </c>
      <c r="L864" s="215">
        <f t="shared" si="411"/>
        <v>0</v>
      </c>
    </row>
    <row r="865" spans="1:12" s="206" customFormat="1" hidden="1">
      <c r="A865" s="245" t="s">
        <v>200</v>
      </c>
      <c r="B865" s="204" t="s">
        <v>334</v>
      </c>
      <c r="C865" s="220" t="s">
        <v>30</v>
      </c>
      <c r="D865" s="220" t="s">
        <v>13</v>
      </c>
      <c r="E865" s="204" t="s">
        <v>27</v>
      </c>
      <c r="F865" s="204" t="s">
        <v>121</v>
      </c>
      <c r="G865" s="204" t="s">
        <v>142</v>
      </c>
      <c r="H865" s="204" t="s">
        <v>143</v>
      </c>
      <c r="I865" s="214"/>
      <c r="J865" s="215">
        <f>J866+J869</f>
        <v>1080019</v>
      </c>
      <c r="K865" s="215">
        <f t="shared" ref="K865:L865" si="412">K866+K869</f>
        <v>0</v>
      </c>
      <c r="L865" s="215">
        <f t="shared" si="412"/>
        <v>0</v>
      </c>
    </row>
    <row r="866" spans="1:12" s="206" customFormat="1" ht="38.25" hidden="1">
      <c r="A866" s="266" t="s">
        <v>368</v>
      </c>
      <c r="B866" s="204" t="s">
        <v>334</v>
      </c>
      <c r="C866" s="220" t="s">
        <v>30</v>
      </c>
      <c r="D866" s="220" t="s">
        <v>13</v>
      </c>
      <c r="E866" s="213" t="s">
        <v>27</v>
      </c>
      <c r="F866" s="213" t="s">
        <v>121</v>
      </c>
      <c r="G866" s="213" t="s">
        <v>228</v>
      </c>
      <c r="H866" s="213" t="s">
        <v>229</v>
      </c>
      <c r="I866" s="254"/>
      <c r="J866" s="215">
        <f>J867</f>
        <v>1058418.6200000001</v>
      </c>
      <c r="K866" s="215">
        <f t="shared" ref="K866:L867" si="413">K867</f>
        <v>0</v>
      </c>
      <c r="L866" s="215">
        <f t="shared" si="413"/>
        <v>0</v>
      </c>
    </row>
    <row r="867" spans="1:12" s="206" customFormat="1" hidden="1">
      <c r="A867" s="212" t="s">
        <v>98</v>
      </c>
      <c r="B867" s="204" t="s">
        <v>334</v>
      </c>
      <c r="C867" s="220" t="s">
        <v>30</v>
      </c>
      <c r="D867" s="220" t="s">
        <v>13</v>
      </c>
      <c r="E867" s="213" t="s">
        <v>27</v>
      </c>
      <c r="F867" s="213" t="s">
        <v>121</v>
      </c>
      <c r="G867" s="213" t="s">
        <v>228</v>
      </c>
      <c r="H867" s="213" t="s">
        <v>229</v>
      </c>
      <c r="I867" s="254" t="s">
        <v>97</v>
      </c>
      <c r="J867" s="215">
        <f>J868</f>
        <v>1058418.6200000001</v>
      </c>
      <c r="K867" s="215">
        <f t="shared" si="413"/>
        <v>0</v>
      </c>
      <c r="L867" s="215">
        <f t="shared" si="413"/>
        <v>0</v>
      </c>
    </row>
    <row r="868" spans="1:12" s="206" customFormat="1" ht="25.5" hidden="1">
      <c r="A868" s="212" t="s">
        <v>104</v>
      </c>
      <c r="B868" s="204" t="s">
        <v>334</v>
      </c>
      <c r="C868" s="220" t="s">
        <v>30</v>
      </c>
      <c r="D868" s="220" t="s">
        <v>13</v>
      </c>
      <c r="E868" s="213" t="s">
        <v>27</v>
      </c>
      <c r="F868" s="213" t="s">
        <v>121</v>
      </c>
      <c r="G868" s="213" t="s">
        <v>228</v>
      </c>
      <c r="H868" s="213" t="s">
        <v>229</v>
      </c>
      <c r="I868" s="254" t="s">
        <v>105</v>
      </c>
      <c r="J868" s="215">
        <v>1058418.6200000001</v>
      </c>
      <c r="K868" s="215"/>
      <c r="L868" s="215"/>
    </row>
    <row r="869" spans="1:12" s="206" customFormat="1" ht="25.5" hidden="1" customHeight="1">
      <c r="A869" s="266" t="s">
        <v>369</v>
      </c>
      <c r="B869" s="204" t="s">
        <v>334</v>
      </c>
      <c r="C869" s="220" t="s">
        <v>30</v>
      </c>
      <c r="D869" s="220" t="s">
        <v>13</v>
      </c>
      <c r="E869" s="213" t="s">
        <v>27</v>
      </c>
      <c r="F869" s="213" t="s">
        <v>121</v>
      </c>
      <c r="G869" s="213" t="s">
        <v>228</v>
      </c>
      <c r="H869" s="213" t="s">
        <v>230</v>
      </c>
      <c r="I869" s="254"/>
      <c r="J869" s="215">
        <f>J870</f>
        <v>21600.38</v>
      </c>
      <c r="K869" s="215">
        <f t="shared" ref="K869:L870" si="414">K870</f>
        <v>0</v>
      </c>
      <c r="L869" s="215">
        <f t="shared" si="414"/>
        <v>0</v>
      </c>
    </row>
    <row r="870" spans="1:12" s="206" customFormat="1" hidden="1">
      <c r="A870" s="212" t="s">
        <v>98</v>
      </c>
      <c r="B870" s="204" t="s">
        <v>334</v>
      </c>
      <c r="C870" s="220" t="s">
        <v>30</v>
      </c>
      <c r="D870" s="220" t="s">
        <v>13</v>
      </c>
      <c r="E870" s="213" t="s">
        <v>27</v>
      </c>
      <c r="F870" s="213" t="s">
        <v>121</v>
      </c>
      <c r="G870" s="213" t="s">
        <v>228</v>
      </c>
      <c r="H870" s="213" t="s">
        <v>230</v>
      </c>
      <c r="I870" s="254" t="s">
        <v>97</v>
      </c>
      <c r="J870" s="215">
        <f>J871</f>
        <v>21600.38</v>
      </c>
      <c r="K870" s="215">
        <f t="shared" si="414"/>
        <v>0</v>
      </c>
      <c r="L870" s="215">
        <f t="shared" si="414"/>
        <v>0</v>
      </c>
    </row>
    <row r="871" spans="1:12" s="206" customFormat="1" ht="25.5" hidden="1">
      <c r="A871" s="212" t="s">
        <v>104</v>
      </c>
      <c r="B871" s="204" t="s">
        <v>334</v>
      </c>
      <c r="C871" s="220" t="s">
        <v>30</v>
      </c>
      <c r="D871" s="220" t="s">
        <v>13</v>
      </c>
      <c r="E871" s="213" t="s">
        <v>27</v>
      </c>
      <c r="F871" s="213" t="s">
        <v>121</v>
      </c>
      <c r="G871" s="213" t="s">
        <v>228</v>
      </c>
      <c r="H871" s="213" t="s">
        <v>230</v>
      </c>
      <c r="I871" s="254" t="s">
        <v>105</v>
      </c>
      <c r="J871" s="215">
        <v>21600.38</v>
      </c>
      <c r="K871" s="215"/>
      <c r="L871" s="215"/>
    </row>
    <row r="872" spans="1:12" s="206" customFormat="1" hidden="1">
      <c r="A872" s="212" t="s">
        <v>81</v>
      </c>
      <c r="B872" s="204" t="s">
        <v>334</v>
      </c>
      <c r="C872" s="204" t="s">
        <v>30</v>
      </c>
      <c r="D872" s="204" t="s">
        <v>13</v>
      </c>
      <c r="E872" s="204" t="s">
        <v>80</v>
      </c>
      <c r="F872" s="204" t="s">
        <v>68</v>
      </c>
      <c r="G872" s="204" t="s">
        <v>142</v>
      </c>
      <c r="H872" s="204" t="s">
        <v>143</v>
      </c>
      <c r="I872" s="214"/>
      <c r="J872" s="215">
        <f>J873+J876+J879</f>
        <v>222000</v>
      </c>
      <c r="K872" s="215">
        <f t="shared" ref="K872:L872" si="415">K873+K876+K879</f>
        <v>222000</v>
      </c>
      <c r="L872" s="215">
        <f t="shared" si="415"/>
        <v>222000</v>
      </c>
    </row>
    <row r="873" spans="1:12" s="206" customFormat="1" hidden="1">
      <c r="A873" s="212" t="s">
        <v>106</v>
      </c>
      <c r="B873" s="204" t="s">
        <v>334</v>
      </c>
      <c r="C873" s="204" t="s">
        <v>30</v>
      </c>
      <c r="D873" s="204" t="s">
        <v>13</v>
      </c>
      <c r="E873" s="204" t="s">
        <v>80</v>
      </c>
      <c r="F873" s="204" t="s">
        <v>68</v>
      </c>
      <c r="G873" s="204" t="s">
        <v>142</v>
      </c>
      <c r="H873" s="204" t="s">
        <v>169</v>
      </c>
      <c r="I873" s="214"/>
      <c r="J873" s="215">
        <f>J874</f>
        <v>100000</v>
      </c>
      <c r="K873" s="215">
        <f t="shared" ref="K873:L874" si="416">K874</f>
        <v>100000</v>
      </c>
      <c r="L873" s="215">
        <f t="shared" si="416"/>
        <v>100000</v>
      </c>
    </row>
    <row r="874" spans="1:12" s="206" customFormat="1" hidden="1">
      <c r="A874" s="212" t="s">
        <v>98</v>
      </c>
      <c r="B874" s="204" t="s">
        <v>334</v>
      </c>
      <c r="C874" s="204" t="s">
        <v>30</v>
      </c>
      <c r="D874" s="204" t="s">
        <v>13</v>
      </c>
      <c r="E874" s="204" t="s">
        <v>80</v>
      </c>
      <c r="F874" s="204" t="s">
        <v>68</v>
      </c>
      <c r="G874" s="204" t="s">
        <v>142</v>
      </c>
      <c r="H874" s="204" t="s">
        <v>169</v>
      </c>
      <c r="I874" s="214" t="s">
        <v>97</v>
      </c>
      <c r="J874" s="215">
        <f>J875</f>
        <v>100000</v>
      </c>
      <c r="K874" s="215">
        <f t="shared" si="416"/>
        <v>100000</v>
      </c>
      <c r="L874" s="215">
        <f t="shared" si="416"/>
        <v>100000</v>
      </c>
    </row>
    <row r="875" spans="1:12" s="206" customFormat="1" hidden="1">
      <c r="A875" s="216" t="s">
        <v>115</v>
      </c>
      <c r="B875" s="204" t="s">
        <v>334</v>
      </c>
      <c r="C875" s="204" t="s">
        <v>30</v>
      </c>
      <c r="D875" s="204" t="s">
        <v>13</v>
      </c>
      <c r="E875" s="204" t="s">
        <v>80</v>
      </c>
      <c r="F875" s="204" t="s">
        <v>68</v>
      </c>
      <c r="G875" s="204" t="s">
        <v>142</v>
      </c>
      <c r="H875" s="204" t="s">
        <v>169</v>
      </c>
      <c r="I875" s="214" t="s">
        <v>114</v>
      </c>
      <c r="J875" s="215">
        <v>100000</v>
      </c>
      <c r="K875" s="215">
        <v>100000</v>
      </c>
      <c r="L875" s="215">
        <v>100000</v>
      </c>
    </row>
    <row r="876" spans="1:12" s="206" customFormat="1" ht="25.5" hidden="1">
      <c r="A876" s="216" t="s">
        <v>331</v>
      </c>
      <c r="B876" s="204" t="s">
        <v>334</v>
      </c>
      <c r="C876" s="204" t="s">
        <v>30</v>
      </c>
      <c r="D876" s="204" t="s">
        <v>13</v>
      </c>
      <c r="E876" s="204" t="s">
        <v>80</v>
      </c>
      <c r="F876" s="204" t="s">
        <v>68</v>
      </c>
      <c r="G876" s="204" t="s">
        <v>142</v>
      </c>
      <c r="H876" s="204" t="s">
        <v>170</v>
      </c>
      <c r="I876" s="214"/>
      <c r="J876" s="215">
        <f>J877</f>
        <v>72000</v>
      </c>
      <c r="K876" s="215">
        <f t="shared" ref="K876:L877" si="417">K877</f>
        <v>72000</v>
      </c>
      <c r="L876" s="215">
        <f t="shared" si="417"/>
        <v>72000</v>
      </c>
    </row>
    <row r="877" spans="1:12" s="206" customFormat="1" hidden="1">
      <c r="A877" s="212" t="s">
        <v>98</v>
      </c>
      <c r="B877" s="204" t="s">
        <v>334</v>
      </c>
      <c r="C877" s="204" t="s">
        <v>30</v>
      </c>
      <c r="D877" s="204" t="s">
        <v>13</v>
      </c>
      <c r="E877" s="204" t="s">
        <v>80</v>
      </c>
      <c r="F877" s="204" t="s">
        <v>68</v>
      </c>
      <c r="G877" s="204" t="s">
        <v>142</v>
      </c>
      <c r="H877" s="204" t="s">
        <v>170</v>
      </c>
      <c r="I877" s="214" t="s">
        <v>97</v>
      </c>
      <c r="J877" s="215">
        <f>J878</f>
        <v>72000</v>
      </c>
      <c r="K877" s="215">
        <f t="shared" si="417"/>
        <v>72000</v>
      </c>
      <c r="L877" s="215">
        <f t="shared" si="417"/>
        <v>72000</v>
      </c>
    </row>
    <row r="878" spans="1:12" s="206" customFormat="1" hidden="1">
      <c r="A878" s="216" t="s">
        <v>115</v>
      </c>
      <c r="B878" s="204" t="s">
        <v>334</v>
      </c>
      <c r="C878" s="204" t="s">
        <v>30</v>
      </c>
      <c r="D878" s="204" t="s">
        <v>13</v>
      </c>
      <c r="E878" s="204" t="s">
        <v>80</v>
      </c>
      <c r="F878" s="204" t="s">
        <v>68</v>
      </c>
      <c r="G878" s="204" t="s">
        <v>142</v>
      </c>
      <c r="H878" s="204" t="s">
        <v>170</v>
      </c>
      <c r="I878" s="214" t="s">
        <v>114</v>
      </c>
      <c r="J878" s="215">
        <v>72000</v>
      </c>
      <c r="K878" s="215">
        <v>72000</v>
      </c>
      <c r="L878" s="215">
        <v>72000</v>
      </c>
    </row>
    <row r="879" spans="1:12" s="206" customFormat="1" ht="25.5" hidden="1">
      <c r="A879" s="216" t="s">
        <v>332</v>
      </c>
      <c r="B879" s="204" t="s">
        <v>334</v>
      </c>
      <c r="C879" s="204" t="s">
        <v>30</v>
      </c>
      <c r="D879" s="204" t="s">
        <v>13</v>
      </c>
      <c r="E879" s="204" t="s">
        <v>80</v>
      </c>
      <c r="F879" s="204" t="s">
        <v>68</v>
      </c>
      <c r="G879" s="204" t="s">
        <v>142</v>
      </c>
      <c r="H879" s="204" t="s">
        <v>171</v>
      </c>
      <c r="I879" s="214"/>
      <c r="J879" s="215">
        <f>J880</f>
        <v>50000</v>
      </c>
      <c r="K879" s="215">
        <f t="shared" ref="K879:L879" si="418">K880</f>
        <v>50000</v>
      </c>
      <c r="L879" s="215">
        <f t="shared" si="418"/>
        <v>50000</v>
      </c>
    </row>
    <row r="880" spans="1:12" s="206" customFormat="1" hidden="1">
      <c r="A880" s="212" t="s">
        <v>98</v>
      </c>
      <c r="B880" s="204" t="s">
        <v>334</v>
      </c>
      <c r="C880" s="204" t="s">
        <v>30</v>
      </c>
      <c r="D880" s="204" t="s">
        <v>13</v>
      </c>
      <c r="E880" s="204" t="s">
        <v>80</v>
      </c>
      <c r="F880" s="204" t="s">
        <v>68</v>
      </c>
      <c r="G880" s="204" t="s">
        <v>142</v>
      </c>
      <c r="H880" s="204" t="s">
        <v>171</v>
      </c>
      <c r="I880" s="214" t="s">
        <v>97</v>
      </c>
      <c r="J880" s="215">
        <f>J881</f>
        <v>50000</v>
      </c>
      <c r="K880" s="215">
        <f t="shared" ref="K880:L880" si="419">K881</f>
        <v>50000</v>
      </c>
      <c r="L880" s="215">
        <f t="shared" si="419"/>
        <v>50000</v>
      </c>
    </row>
    <row r="881" spans="1:12" s="206" customFormat="1" hidden="1">
      <c r="A881" s="216" t="s">
        <v>115</v>
      </c>
      <c r="B881" s="204" t="s">
        <v>334</v>
      </c>
      <c r="C881" s="204" t="s">
        <v>30</v>
      </c>
      <c r="D881" s="204" t="s">
        <v>13</v>
      </c>
      <c r="E881" s="204" t="s">
        <v>80</v>
      </c>
      <c r="F881" s="204" t="s">
        <v>68</v>
      </c>
      <c r="G881" s="204" t="s">
        <v>142</v>
      </c>
      <c r="H881" s="204" t="s">
        <v>171</v>
      </c>
      <c r="I881" s="214" t="s">
        <v>114</v>
      </c>
      <c r="J881" s="215">
        <v>50000</v>
      </c>
      <c r="K881" s="215">
        <v>50000</v>
      </c>
      <c r="L881" s="215">
        <v>50000</v>
      </c>
    </row>
    <row r="882" spans="1:12" s="206" customFormat="1" hidden="1">
      <c r="A882" s="253" t="s">
        <v>21</v>
      </c>
      <c r="B882" s="208" t="s">
        <v>334</v>
      </c>
      <c r="C882" s="208" t="s">
        <v>30</v>
      </c>
      <c r="D882" s="208" t="s">
        <v>16</v>
      </c>
      <c r="E882" s="208"/>
      <c r="F882" s="208"/>
      <c r="G882" s="208"/>
      <c r="H882" s="204"/>
      <c r="I882" s="214"/>
      <c r="J882" s="211">
        <f>J883</f>
        <v>50000</v>
      </c>
      <c r="K882" s="211">
        <f t="shared" ref="K882:L885" si="420">K883</f>
        <v>50000</v>
      </c>
      <c r="L882" s="211">
        <f t="shared" si="420"/>
        <v>50000</v>
      </c>
    </row>
    <row r="883" spans="1:12" s="206" customFormat="1" ht="38.25" hidden="1">
      <c r="A883" s="286" t="s">
        <v>406</v>
      </c>
      <c r="B883" s="204" t="s">
        <v>334</v>
      </c>
      <c r="C883" s="204" t="s">
        <v>30</v>
      </c>
      <c r="D883" s="204" t="s">
        <v>16</v>
      </c>
      <c r="E883" s="204" t="s">
        <v>31</v>
      </c>
      <c r="F883" s="204" t="s">
        <v>68</v>
      </c>
      <c r="G883" s="204" t="s">
        <v>142</v>
      </c>
      <c r="H883" s="204" t="s">
        <v>143</v>
      </c>
      <c r="I883" s="219"/>
      <c r="J883" s="221">
        <f>J884</f>
        <v>50000</v>
      </c>
      <c r="K883" s="221">
        <f t="shared" si="420"/>
        <v>50000</v>
      </c>
      <c r="L883" s="221">
        <f t="shared" si="420"/>
        <v>50000</v>
      </c>
    </row>
    <row r="884" spans="1:12" s="206" customFormat="1" ht="25.5" hidden="1">
      <c r="A884" s="212" t="s">
        <v>117</v>
      </c>
      <c r="B884" s="204" t="s">
        <v>334</v>
      </c>
      <c r="C884" s="204" t="s">
        <v>30</v>
      </c>
      <c r="D884" s="204" t="s">
        <v>16</v>
      </c>
      <c r="E884" s="204" t="s">
        <v>31</v>
      </c>
      <c r="F884" s="204" t="s">
        <v>68</v>
      </c>
      <c r="G884" s="204" t="s">
        <v>142</v>
      </c>
      <c r="H884" s="204" t="s">
        <v>172</v>
      </c>
      <c r="I884" s="219"/>
      <c r="J884" s="221">
        <f>J885</f>
        <v>50000</v>
      </c>
      <c r="K884" s="221">
        <f t="shared" si="420"/>
        <v>50000</v>
      </c>
      <c r="L884" s="221">
        <f t="shared" si="420"/>
        <v>50000</v>
      </c>
    </row>
    <row r="885" spans="1:12" s="206" customFormat="1" ht="25.5" hidden="1">
      <c r="A885" s="217" t="s">
        <v>231</v>
      </c>
      <c r="B885" s="220" t="s">
        <v>334</v>
      </c>
      <c r="C885" s="204" t="s">
        <v>30</v>
      </c>
      <c r="D885" s="204" t="s">
        <v>16</v>
      </c>
      <c r="E885" s="204" t="s">
        <v>31</v>
      </c>
      <c r="F885" s="204" t="s">
        <v>68</v>
      </c>
      <c r="G885" s="204" t="s">
        <v>142</v>
      </c>
      <c r="H885" s="204" t="s">
        <v>172</v>
      </c>
      <c r="I885" s="258" t="s">
        <v>92</v>
      </c>
      <c r="J885" s="221">
        <f>J886</f>
        <v>50000</v>
      </c>
      <c r="K885" s="221">
        <f t="shared" si="420"/>
        <v>50000</v>
      </c>
      <c r="L885" s="221">
        <f t="shared" si="420"/>
        <v>50000</v>
      </c>
    </row>
    <row r="886" spans="1:12" s="206" customFormat="1" ht="25.5" hidden="1">
      <c r="A886" s="216" t="s">
        <v>96</v>
      </c>
      <c r="B886" s="220" t="s">
        <v>334</v>
      </c>
      <c r="C886" s="204" t="s">
        <v>30</v>
      </c>
      <c r="D886" s="204" t="s">
        <v>16</v>
      </c>
      <c r="E886" s="204" t="s">
        <v>31</v>
      </c>
      <c r="F886" s="204" t="s">
        <v>68</v>
      </c>
      <c r="G886" s="204" t="s">
        <v>142</v>
      </c>
      <c r="H886" s="204" t="s">
        <v>172</v>
      </c>
      <c r="I886" s="258" t="s">
        <v>93</v>
      </c>
      <c r="J886" s="221">
        <v>50000</v>
      </c>
      <c r="K886" s="221">
        <v>50000</v>
      </c>
      <c r="L886" s="221">
        <v>50000</v>
      </c>
    </row>
    <row r="887" spans="1:12" s="206" customFormat="1" ht="15" hidden="1" customHeight="1">
      <c r="A887" s="202" t="s">
        <v>110</v>
      </c>
      <c r="B887" s="251" t="s">
        <v>334</v>
      </c>
      <c r="C887" s="251" t="s">
        <v>48</v>
      </c>
      <c r="D887" s="251"/>
      <c r="E887" s="251"/>
      <c r="F887" s="251"/>
      <c r="G887" s="251"/>
      <c r="H887" s="251"/>
      <c r="I887" s="252"/>
      <c r="J887" s="205">
        <f>J888</f>
        <v>10000</v>
      </c>
      <c r="K887" s="205">
        <f t="shared" ref="K887:L887" si="421">K888</f>
        <v>9600</v>
      </c>
      <c r="L887" s="205">
        <f t="shared" si="421"/>
        <v>6400</v>
      </c>
    </row>
    <row r="888" spans="1:12" s="206" customFormat="1" hidden="1">
      <c r="A888" s="253" t="s">
        <v>232</v>
      </c>
      <c r="B888" s="209" t="s">
        <v>334</v>
      </c>
      <c r="C888" s="209" t="s">
        <v>48</v>
      </c>
      <c r="D888" s="209" t="s">
        <v>20</v>
      </c>
      <c r="E888" s="209"/>
      <c r="F888" s="209"/>
      <c r="G888" s="209"/>
      <c r="H888" s="209"/>
      <c r="I888" s="210"/>
      <c r="J888" s="211">
        <f>J889</f>
        <v>10000</v>
      </c>
      <c r="K888" s="211">
        <f t="shared" ref="K888:L892" si="422">K889</f>
        <v>9600</v>
      </c>
      <c r="L888" s="211">
        <f t="shared" si="422"/>
        <v>6400</v>
      </c>
    </row>
    <row r="889" spans="1:12" s="206" customFormat="1" ht="38.25" hidden="1">
      <c r="A889" s="259" t="s">
        <v>247</v>
      </c>
      <c r="B889" s="220" t="s">
        <v>334</v>
      </c>
      <c r="C889" s="260" t="s">
        <v>48</v>
      </c>
      <c r="D889" s="260" t="s">
        <v>20</v>
      </c>
      <c r="E889" s="260" t="s">
        <v>19</v>
      </c>
      <c r="F889" s="260" t="s">
        <v>68</v>
      </c>
      <c r="G889" s="260" t="s">
        <v>142</v>
      </c>
      <c r="H889" s="260" t="s">
        <v>143</v>
      </c>
      <c r="I889" s="261"/>
      <c r="J889" s="215">
        <f t="shared" ref="J889:J892" si="423">J890</f>
        <v>10000</v>
      </c>
      <c r="K889" s="215">
        <f t="shared" si="422"/>
        <v>9600</v>
      </c>
      <c r="L889" s="215">
        <f t="shared" si="422"/>
        <v>6400</v>
      </c>
    </row>
    <row r="890" spans="1:12" s="206" customFormat="1" ht="25.5" hidden="1">
      <c r="A890" s="259" t="s">
        <v>248</v>
      </c>
      <c r="B890" s="220" t="s">
        <v>334</v>
      </c>
      <c r="C890" s="260" t="s">
        <v>48</v>
      </c>
      <c r="D890" s="260" t="s">
        <v>20</v>
      </c>
      <c r="E890" s="260" t="s">
        <v>19</v>
      </c>
      <c r="F890" s="260" t="s">
        <v>128</v>
      </c>
      <c r="G890" s="260" t="s">
        <v>142</v>
      </c>
      <c r="H890" s="260" t="s">
        <v>143</v>
      </c>
      <c r="I890" s="261"/>
      <c r="J890" s="215">
        <f t="shared" si="423"/>
        <v>10000</v>
      </c>
      <c r="K890" s="215">
        <f t="shared" si="422"/>
        <v>9600</v>
      </c>
      <c r="L890" s="215">
        <f t="shared" si="422"/>
        <v>6400</v>
      </c>
    </row>
    <row r="891" spans="1:12" s="206" customFormat="1" hidden="1">
      <c r="A891" s="212" t="s">
        <v>107</v>
      </c>
      <c r="B891" s="220" t="s">
        <v>334</v>
      </c>
      <c r="C891" s="260" t="s">
        <v>48</v>
      </c>
      <c r="D891" s="260" t="s">
        <v>20</v>
      </c>
      <c r="E891" s="260" t="s">
        <v>19</v>
      </c>
      <c r="F891" s="260" t="s">
        <v>128</v>
      </c>
      <c r="G891" s="260" t="s">
        <v>142</v>
      </c>
      <c r="H891" s="260" t="s">
        <v>174</v>
      </c>
      <c r="I891" s="261"/>
      <c r="J891" s="215">
        <f t="shared" si="423"/>
        <v>10000</v>
      </c>
      <c r="K891" s="215">
        <f t="shared" si="422"/>
        <v>9600</v>
      </c>
      <c r="L891" s="215">
        <f t="shared" si="422"/>
        <v>6400</v>
      </c>
    </row>
    <row r="892" spans="1:12" s="206" customFormat="1" hidden="1">
      <c r="A892" s="212" t="s">
        <v>110</v>
      </c>
      <c r="B892" s="220" t="s">
        <v>334</v>
      </c>
      <c r="C892" s="260" t="s">
        <v>48</v>
      </c>
      <c r="D892" s="260" t="s">
        <v>20</v>
      </c>
      <c r="E892" s="260" t="s">
        <v>19</v>
      </c>
      <c r="F892" s="260" t="s">
        <v>128</v>
      </c>
      <c r="G892" s="260" t="s">
        <v>142</v>
      </c>
      <c r="H892" s="260" t="s">
        <v>174</v>
      </c>
      <c r="I892" s="261" t="s">
        <v>108</v>
      </c>
      <c r="J892" s="215">
        <f t="shared" si="423"/>
        <v>10000</v>
      </c>
      <c r="K892" s="215">
        <f t="shared" si="422"/>
        <v>9600</v>
      </c>
      <c r="L892" s="215">
        <f t="shared" si="422"/>
        <v>6400</v>
      </c>
    </row>
    <row r="893" spans="1:12" s="206" customFormat="1" hidden="1">
      <c r="A893" s="212" t="s">
        <v>107</v>
      </c>
      <c r="B893" s="220" t="s">
        <v>334</v>
      </c>
      <c r="C893" s="260" t="s">
        <v>48</v>
      </c>
      <c r="D893" s="260" t="s">
        <v>20</v>
      </c>
      <c r="E893" s="260" t="s">
        <v>19</v>
      </c>
      <c r="F893" s="260" t="s">
        <v>128</v>
      </c>
      <c r="G893" s="260" t="s">
        <v>142</v>
      </c>
      <c r="H893" s="204" t="s">
        <v>174</v>
      </c>
      <c r="I893" s="261" t="s">
        <v>109</v>
      </c>
      <c r="J893" s="215">
        <v>10000</v>
      </c>
      <c r="K893" s="215">
        <v>9600</v>
      </c>
      <c r="L893" s="215">
        <v>6400</v>
      </c>
    </row>
    <row r="894" spans="1:12" s="199" customFormat="1" ht="15.75" hidden="1">
      <c r="A894" s="198" t="s">
        <v>347</v>
      </c>
      <c r="J894" s="200">
        <f>J895+J908+J916+J922+J933</f>
        <v>28436768.439999998</v>
      </c>
      <c r="K894" s="200">
        <f>K895+K908+K916+K922+K933</f>
        <v>12770035.960000001</v>
      </c>
      <c r="L894" s="200">
        <f>L895+L908+L916+L922+L933</f>
        <v>12763382.15</v>
      </c>
    </row>
    <row r="895" spans="1:12" s="206" customFormat="1" ht="15.75" hidden="1">
      <c r="A895" s="202" t="s">
        <v>32</v>
      </c>
      <c r="B895" s="203" t="s">
        <v>334</v>
      </c>
      <c r="C895" s="203" t="s">
        <v>20</v>
      </c>
      <c r="D895" s="204"/>
      <c r="E895" s="204"/>
      <c r="F895" s="204"/>
      <c r="G895" s="204"/>
      <c r="H895" s="204"/>
      <c r="I895" s="204"/>
      <c r="J895" s="205">
        <f>J896</f>
        <v>9975530</v>
      </c>
      <c r="K895" s="205">
        <f t="shared" ref="K895:L896" si="424">K896</f>
        <v>9935895.9600000009</v>
      </c>
      <c r="L895" s="205">
        <f t="shared" si="424"/>
        <v>9857076.5600000005</v>
      </c>
    </row>
    <row r="896" spans="1:12" s="206" customFormat="1" ht="38.25" hidden="1">
      <c r="A896" s="207" t="s">
        <v>0</v>
      </c>
      <c r="B896" s="208" t="s">
        <v>334</v>
      </c>
      <c r="C896" s="208" t="s">
        <v>20</v>
      </c>
      <c r="D896" s="208" t="s">
        <v>16</v>
      </c>
      <c r="E896" s="208"/>
      <c r="F896" s="208"/>
      <c r="G896" s="208"/>
      <c r="H896" s="204"/>
      <c r="I896" s="214"/>
      <c r="J896" s="211">
        <f>J897</f>
        <v>9975530</v>
      </c>
      <c r="K896" s="211">
        <f t="shared" si="424"/>
        <v>9935895.9600000009</v>
      </c>
      <c r="L896" s="211">
        <f t="shared" si="424"/>
        <v>9857076.5600000005</v>
      </c>
    </row>
    <row r="897" spans="1:12" s="206" customFormat="1" hidden="1">
      <c r="A897" s="212" t="s">
        <v>81</v>
      </c>
      <c r="B897" s="204" t="s">
        <v>334</v>
      </c>
      <c r="C897" s="204" t="s">
        <v>20</v>
      </c>
      <c r="D897" s="204" t="s">
        <v>16</v>
      </c>
      <c r="E897" s="204" t="s">
        <v>80</v>
      </c>
      <c r="F897" s="204" t="s">
        <v>68</v>
      </c>
      <c r="G897" s="204" t="s">
        <v>142</v>
      </c>
      <c r="H897" s="204" t="s">
        <v>143</v>
      </c>
      <c r="I897" s="214"/>
      <c r="J897" s="215">
        <f>J898+J905</f>
        <v>9975530</v>
      </c>
      <c r="K897" s="215">
        <f t="shared" ref="K897:L897" si="425">K898+K905</f>
        <v>9935895.9600000009</v>
      </c>
      <c r="L897" s="215">
        <f t="shared" si="425"/>
        <v>9857076.5600000005</v>
      </c>
    </row>
    <row r="898" spans="1:12" s="206" customFormat="1" ht="25.5" hidden="1">
      <c r="A898" s="212" t="s">
        <v>85</v>
      </c>
      <c r="B898" s="204" t="s">
        <v>334</v>
      </c>
      <c r="C898" s="204" t="s">
        <v>20</v>
      </c>
      <c r="D898" s="204" t="s">
        <v>16</v>
      </c>
      <c r="E898" s="204" t="s">
        <v>80</v>
      </c>
      <c r="F898" s="204" t="s">
        <v>68</v>
      </c>
      <c r="G898" s="204" t="s">
        <v>142</v>
      </c>
      <c r="H898" s="204" t="s">
        <v>152</v>
      </c>
      <c r="I898" s="214"/>
      <c r="J898" s="215">
        <f>J899+J901+J903</f>
        <v>9960530</v>
      </c>
      <c r="K898" s="215">
        <f t="shared" ref="K898:L898" si="426">K899+K901+K903</f>
        <v>9920895.9600000009</v>
      </c>
      <c r="L898" s="215">
        <f t="shared" si="426"/>
        <v>9842076.5600000005</v>
      </c>
    </row>
    <row r="899" spans="1:12" s="206" customFormat="1" ht="38.25" hidden="1">
      <c r="A899" s="216" t="s">
        <v>94</v>
      </c>
      <c r="B899" s="204" t="s">
        <v>334</v>
      </c>
      <c r="C899" s="204" t="s">
        <v>20</v>
      </c>
      <c r="D899" s="204" t="s">
        <v>16</v>
      </c>
      <c r="E899" s="204" t="s">
        <v>80</v>
      </c>
      <c r="F899" s="204" t="s">
        <v>68</v>
      </c>
      <c r="G899" s="204" t="s">
        <v>142</v>
      </c>
      <c r="H899" s="204" t="s">
        <v>152</v>
      </c>
      <c r="I899" s="214" t="s">
        <v>90</v>
      </c>
      <c r="J899" s="215">
        <f>J900</f>
        <v>9151381</v>
      </c>
      <c r="K899" s="215">
        <f t="shared" ref="K899:L899" si="427">K900</f>
        <v>9091381</v>
      </c>
      <c r="L899" s="215">
        <f t="shared" si="427"/>
        <v>8991381</v>
      </c>
    </row>
    <row r="900" spans="1:12" s="206" customFormat="1" hidden="1">
      <c r="A900" s="216" t="s">
        <v>101</v>
      </c>
      <c r="B900" s="204" t="s">
        <v>334</v>
      </c>
      <c r="C900" s="204" t="s">
        <v>20</v>
      </c>
      <c r="D900" s="204" t="s">
        <v>16</v>
      </c>
      <c r="E900" s="204" t="s">
        <v>80</v>
      </c>
      <c r="F900" s="204" t="s">
        <v>68</v>
      </c>
      <c r="G900" s="204" t="s">
        <v>142</v>
      </c>
      <c r="H900" s="204" t="s">
        <v>152</v>
      </c>
      <c r="I900" s="214" t="s">
        <v>100</v>
      </c>
      <c r="J900" s="215">
        <v>9151381</v>
      </c>
      <c r="K900" s="215">
        <f>9151381-60000</f>
        <v>9091381</v>
      </c>
      <c r="L900" s="215">
        <f>9091381-100000</f>
        <v>8991381</v>
      </c>
    </row>
    <row r="901" spans="1:12" s="206" customFormat="1" ht="25.5" hidden="1">
      <c r="A901" s="217" t="s">
        <v>231</v>
      </c>
      <c r="B901" s="204" t="s">
        <v>334</v>
      </c>
      <c r="C901" s="204" t="s">
        <v>20</v>
      </c>
      <c r="D901" s="204" t="s">
        <v>16</v>
      </c>
      <c r="E901" s="204" t="s">
        <v>80</v>
      </c>
      <c r="F901" s="204" t="s">
        <v>68</v>
      </c>
      <c r="G901" s="204" t="s">
        <v>142</v>
      </c>
      <c r="H901" s="204" t="s">
        <v>152</v>
      </c>
      <c r="I901" s="214" t="s">
        <v>92</v>
      </c>
      <c r="J901" s="215">
        <f>J902</f>
        <v>744149</v>
      </c>
      <c r="K901" s="215">
        <f t="shared" ref="K901:L901" si="428">K902</f>
        <v>764514.96</v>
      </c>
      <c r="L901" s="215">
        <f t="shared" si="428"/>
        <v>785695.56</v>
      </c>
    </row>
    <row r="902" spans="1:12" s="206" customFormat="1" ht="25.5" hidden="1">
      <c r="A902" s="216" t="s">
        <v>96</v>
      </c>
      <c r="B902" s="204" t="s">
        <v>334</v>
      </c>
      <c r="C902" s="204" t="s">
        <v>20</v>
      </c>
      <c r="D902" s="204" t="s">
        <v>16</v>
      </c>
      <c r="E902" s="204" t="s">
        <v>80</v>
      </c>
      <c r="F902" s="204" t="s">
        <v>68</v>
      </c>
      <c r="G902" s="204" t="s">
        <v>142</v>
      </c>
      <c r="H902" s="204" t="s">
        <v>152</v>
      </c>
      <c r="I902" s="214" t="s">
        <v>93</v>
      </c>
      <c r="J902" s="215">
        <v>744149</v>
      </c>
      <c r="K902" s="215">
        <v>764514.96</v>
      </c>
      <c r="L902" s="215">
        <v>785695.56</v>
      </c>
    </row>
    <row r="903" spans="1:12" s="206" customFormat="1" hidden="1">
      <c r="A903" s="216" t="s">
        <v>78</v>
      </c>
      <c r="B903" s="204" t="s">
        <v>334</v>
      </c>
      <c r="C903" s="204" t="s">
        <v>20</v>
      </c>
      <c r="D903" s="204" t="s">
        <v>16</v>
      </c>
      <c r="E903" s="204" t="s">
        <v>80</v>
      </c>
      <c r="F903" s="204" t="s">
        <v>68</v>
      </c>
      <c r="G903" s="204" t="s">
        <v>142</v>
      </c>
      <c r="H903" s="204" t="s">
        <v>152</v>
      </c>
      <c r="I903" s="214" t="s">
        <v>75</v>
      </c>
      <c r="J903" s="215">
        <f>J904</f>
        <v>65000</v>
      </c>
      <c r="K903" s="215">
        <f t="shared" ref="K903:L903" si="429">K904</f>
        <v>65000</v>
      </c>
      <c r="L903" s="215">
        <f t="shared" si="429"/>
        <v>65000</v>
      </c>
    </row>
    <row r="904" spans="1:12" s="206" customFormat="1" hidden="1">
      <c r="A904" s="218" t="s">
        <v>119</v>
      </c>
      <c r="B904" s="204" t="s">
        <v>334</v>
      </c>
      <c r="C904" s="204" t="s">
        <v>20</v>
      </c>
      <c r="D904" s="204" t="s">
        <v>16</v>
      </c>
      <c r="E904" s="204" t="s">
        <v>80</v>
      </c>
      <c r="F904" s="204" t="s">
        <v>68</v>
      </c>
      <c r="G904" s="204" t="s">
        <v>142</v>
      </c>
      <c r="H904" s="204" t="s">
        <v>152</v>
      </c>
      <c r="I904" s="214" t="s">
        <v>118</v>
      </c>
      <c r="J904" s="215">
        <v>65000</v>
      </c>
      <c r="K904" s="215">
        <v>65000</v>
      </c>
      <c r="L904" s="215">
        <v>65000</v>
      </c>
    </row>
    <row r="905" spans="1:12" s="206" customFormat="1" hidden="1">
      <c r="A905" s="216" t="s">
        <v>88</v>
      </c>
      <c r="B905" s="204" t="s">
        <v>334</v>
      </c>
      <c r="C905" s="204" t="s">
        <v>20</v>
      </c>
      <c r="D905" s="204" t="s">
        <v>16</v>
      </c>
      <c r="E905" s="204" t="s">
        <v>80</v>
      </c>
      <c r="F905" s="204" t="s">
        <v>68</v>
      </c>
      <c r="G905" s="204" t="s">
        <v>142</v>
      </c>
      <c r="H905" s="204" t="s">
        <v>164</v>
      </c>
      <c r="I905" s="214"/>
      <c r="J905" s="215">
        <f>J906</f>
        <v>15000</v>
      </c>
      <c r="K905" s="215">
        <f t="shared" ref="K905:L906" si="430">K906</f>
        <v>15000</v>
      </c>
      <c r="L905" s="215">
        <f t="shared" si="430"/>
        <v>15000</v>
      </c>
    </row>
    <row r="906" spans="1:12" s="206" customFormat="1" ht="25.5" hidden="1">
      <c r="A906" s="217" t="s">
        <v>231</v>
      </c>
      <c r="B906" s="204" t="s">
        <v>334</v>
      </c>
      <c r="C906" s="204" t="s">
        <v>20</v>
      </c>
      <c r="D906" s="204" t="s">
        <v>16</v>
      </c>
      <c r="E906" s="204" t="s">
        <v>80</v>
      </c>
      <c r="F906" s="204" t="s">
        <v>68</v>
      </c>
      <c r="G906" s="204" t="s">
        <v>142</v>
      </c>
      <c r="H906" s="204" t="s">
        <v>164</v>
      </c>
      <c r="I906" s="214" t="s">
        <v>92</v>
      </c>
      <c r="J906" s="215">
        <f>J907</f>
        <v>15000</v>
      </c>
      <c r="K906" s="215">
        <f t="shared" si="430"/>
        <v>15000</v>
      </c>
      <c r="L906" s="215">
        <f t="shared" si="430"/>
        <v>15000</v>
      </c>
    </row>
    <row r="907" spans="1:12" s="206" customFormat="1" ht="25.5" hidden="1">
      <c r="A907" s="216" t="s">
        <v>96</v>
      </c>
      <c r="B907" s="204" t="s">
        <v>334</v>
      </c>
      <c r="C907" s="204" t="s">
        <v>20</v>
      </c>
      <c r="D907" s="204" t="s">
        <v>16</v>
      </c>
      <c r="E907" s="204" t="s">
        <v>80</v>
      </c>
      <c r="F907" s="204" t="s">
        <v>68</v>
      </c>
      <c r="G907" s="204" t="s">
        <v>142</v>
      </c>
      <c r="H907" s="204" t="s">
        <v>164</v>
      </c>
      <c r="I907" s="214" t="s">
        <v>93</v>
      </c>
      <c r="J907" s="215">
        <v>15000</v>
      </c>
      <c r="K907" s="215">
        <v>15000</v>
      </c>
      <c r="L907" s="215">
        <v>15000</v>
      </c>
    </row>
    <row r="908" spans="1:12" s="206" customFormat="1" ht="15.75" hidden="1">
      <c r="A908" s="226" t="s">
        <v>53</v>
      </c>
      <c r="B908" s="203" t="s">
        <v>334</v>
      </c>
      <c r="C908" s="203" t="s">
        <v>17</v>
      </c>
      <c r="D908" s="204"/>
      <c r="E908" s="204"/>
      <c r="F908" s="204"/>
      <c r="G908" s="204"/>
      <c r="H908" s="204"/>
      <c r="I908" s="214"/>
      <c r="J908" s="205">
        <f>J909</f>
        <v>141088.44</v>
      </c>
      <c r="K908" s="205">
        <f t="shared" ref="K908:L910" si="431">K909</f>
        <v>0</v>
      </c>
      <c r="L908" s="205">
        <f t="shared" si="431"/>
        <v>0</v>
      </c>
    </row>
    <row r="909" spans="1:12" s="206" customFormat="1" hidden="1">
      <c r="A909" s="227" t="s">
        <v>54</v>
      </c>
      <c r="B909" s="209" t="s">
        <v>334</v>
      </c>
      <c r="C909" s="209" t="s">
        <v>17</v>
      </c>
      <c r="D909" s="209" t="s">
        <v>13</v>
      </c>
      <c r="E909" s="209"/>
      <c r="F909" s="209"/>
      <c r="G909" s="209"/>
      <c r="H909" s="209"/>
      <c r="I909" s="210"/>
      <c r="J909" s="211">
        <f>J910</f>
        <v>141088.44</v>
      </c>
      <c r="K909" s="211">
        <f t="shared" si="431"/>
        <v>0</v>
      </c>
      <c r="L909" s="211">
        <f t="shared" si="431"/>
        <v>0</v>
      </c>
    </row>
    <row r="910" spans="1:12" s="206" customFormat="1" hidden="1">
      <c r="A910" s="212" t="s">
        <v>81</v>
      </c>
      <c r="B910" s="224" t="s">
        <v>334</v>
      </c>
      <c r="C910" s="204" t="s">
        <v>17</v>
      </c>
      <c r="D910" s="204" t="s">
        <v>13</v>
      </c>
      <c r="E910" s="204" t="s">
        <v>80</v>
      </c>
      <c r="F910" s="204" t="s">
        <v>68</v>
      </c>
      <c r="G910" s="204" t="s">
        <v>142</v>
      </c>
      <c r="H910" s="204" t="s">
        <v>143</v>
      </c>
      <c r="I910" s="214"/>
      <c r="J910" s="221">
        <f>J911</f>
        <v>141088.44</v>
      </c>
      <c r="K910" s="221">
        <f t="shared" si="431"/>
        <v>0</v>
      </c>
      <c r="L910" s="221">
        <f t="shared" si="431"/>
        <v>0</v>
      </c>
    </row>
    <row r="911" spans="1:12" s="206" customFormat="1" ht="25.5" hidden="1">
      <c r="A911" s="212" t="s">
        <v>253</v>
      </c>
      <c r="B911" s="224" t="s">
        <v>334</v>
      </c>
      <c r="C911" s="204" t="s">
        <v>17</v>
      </c>
      <c r="D911" s="204" t="s">
        <v>13</v>
      </c>
      <c r="E911" s="204" t="s">
        <v>80</v>
      </c>
      <c r="F911" s="204" t="s">
        <v>68</v>
      </c>
      <c r="G911" s="204" t="s">
        <v>142</v>
      </c>
      <c r="H911" s="204" t="s">
        <v>371</v>
      </c>
      <c r="I911" s="214"/>
      <c r="J911" s="221">
        <f>J912+J914</f>
        <v>141088.44</v>
      </c>
      <c r="K911" s="221">
        <f t="shared" ref="K911:L911" si="432">K912+K914</f>
        <v>0</v>
      </c>
      <c r="L911" s="221">
        <f t="shared" si="432"/>
        <v>0</v>
      </c>
    </row>
    <row r="912" spans="1:12" s="206" customFormat="1" ht="38.25" hidden="1">
      <c r="A912" s="216" t="s">
        <v>94</v>
      </c>
      <c r="B912" s="224" t="s">
        <v>334</v>
      </c>
      <c r="C912" s="204" t="s">
        <v>17</v>
      </c>
      <c r="D912" s="204" t="s">
        <v>13</v>
      </c>
      <c r="E912" s="204" t="s">
        <v>80</v>
      </c>
      <c r="F912" s="204" t="s">
        <v>68</v>
      </c>
      <c r="G912" s="204" t="s">
        <v>142</v>
      </c>
      <c r="H912" s="204" t="s">
        <v>371</v>
      </c>
      <c r="I912" s="214" t="s">
        <v>90</v>
      </c>
      <c r="J912" s="221">
        <f>J913</f>
        <v>82807.199999999997</v>
      </c>
      <c r="K912" s="221">
        <f t="shared" ref="K912:L912" si="433">K913</f>
        <v>0</v>
      </c>
      <c r="L912" s="221">
        <f t="shared" si="433"/>
        <v>0</v>
      </c>
    </row>
    <row r="913" spans="1:12" s="206" customFormat="1" hidden="1">
      <c r="A913" s="216" t="s">
        <v>101</v>
      </c>
      <c r="B913" s="224" t="s">
        <v>334</v>
      </c>
      <c r="C913" s="204" t="s">
        <v>17</v>
      </c>
      <c r="D913" s="204" t="s">
        <v>13</v>
      </c>
      <c r="E913" s="204" t="s">
        <v>80</v>
      </c>
      <c r="F913" s="204" t="s">
        <v>68</v>
      </c>
      <c r="G913" s="204" t="s">
        <v>142</v>
      </c>
      <c r="H913" s="204" t="s">
        <v>371</v>
      </c>
      <c r="I913" s="214" t="s">
        <v>100</v>
      </c>
      <c r="J913" s="221">
        <v>82807.199999999997</v>
      </c>
      <c r="K913" s="221"/>
      <c r="L913" s="221"/>
    </row>
    <row r="914" spans="1:12" s="206" customFormat="1" ht="25.5" hidden="1">
      <c r="A914" s="217" t="s">
        <v>231</v>
      </c>
      <c r="B914" s="224" t="s">
        <v>334</v>
      </c>
      <c r="C914" s="204" t="s">
        <v>17</v>
      </c>
      <c r="D914" s="204" t="s">
        <v>13</v>
      </c>
      <c r="E914" s="204" t="s">
        <v>80</v>
      </c>
      <c r="F914" s="204" t="s">
        <v>68</v>
      </c>
      <c r="G914" s="204" t="s">
        <v>142</v>
      </c>
      <c r="H914" s="204" t="s">
        <v>371</v>
      </c>
      <c r="I914" s="214" t="s">
        <v>92</v>
      </c>
      <c r="J914" s="221">
        <f>J915</f>
        <v>58281.24</v>
      </c>
      <c r="K914" s="221">
        <f t="shared" ref="K914:L914" si="434">K915</f>
        <v>0</v>
      </c>
      <c r="L914" s="221">
        <f t="shared" si="434"/>
        <v>0</v>
      </c>
    </row>
    <row r="915" spans="1:12" s="206" customFormat="1" ht="25.5" hidden="1">
      <c r="A915" s="216" t="s">
        <v>96</v>
      </c>
      <c r="B915" s="224" t="s">
        <v>334</v>
      </c>
      <c r="C915" s="204" t="s">
        <v>17</v>
      </c>
      <c r="D915" s="204" t="s">
        <v>13</v>
      </c>
      <c r="E915" s="204" t="s">
        <v>80</v>
      </c>
      <c r="F915" s="204" t="s">
        <v>68</v>
      </c>
      <c r="G915" s="204" t="s">
        <v>142</v>
      </c>
      <c r="H915" s="204" t="s">
        <v>371</v>
      </c>
      <c r="I915" s="214" t="s">
        <v>93</v>
      </c>
      <c r="J915" s="221">
        <v>58281.24</v>
      </c>
      <c r="K915" s="221"/>
      <c r="L915" s="221"/>
    </row>
    <row r="916" spans="1:12" s="232" customFormat="1" ht="31.5" hidden="1">
      <c r="A916" s="226" t="s">
        <v>26</v>
      </c>
      <c r="B916" s="228" t="s">
        <v>334</v>
      </c>
      <c r="C916" s="228" t="s">
        <v>13</v>
      </c>
      <c r="D916" s="229"/>
      <c r="E916" s="229"/>
      <c r="F916" s="229"/>
      <c r="G916" s="229"/>
      <c r="H916" s="229"/>
      <c r="I916" s="230"/>
      <c r="J916" s="231">
        <f>J917</f>
        <v>448000</v>
      </c>
      <c r="K916" s="231">
        <f t="shared" ref="K916:L920" si="435">K917</f>
        <v>0</v>
      </c>
      <c r="L916" s="231">
        <f t="shared" si="435"/>
        <v>0</v>
      </c>
    </row>
    <row r="917" spans="1:12" s="206" customFormat="1" ht="38.25" hidden="1">
      <c r="A917" s="233" t="s">
        <v>209</v>
      </c>
      <c r="B917" s="234" t="s">
        <v>334</v>
      </c>
      <c r="C917" s="234" t="s">
        <v>13</v>
      </c>
      <c r="D917" s="234" t="s">
        <v>30</v>
      </c>
      <c r="E917" s="234"/>
      <c r="F917" s="234"/>
      <c r="G917" s="234"/>
      <c r="H917" s="234"/>
      <c r="I917" s="235"/>
      <c r="J917" s="236">
        <f>J918</f>
        <v>448000</v>
      </c>
      <c r="K917" s="236">
        <f t="shared" si="435"/>
        <v>0</v>
      </c>
      <c r="L917" s="236">
        <f t="shared" si="435"/>
        <v>0</v>
      </c>
    </row>
    <row r="918" spans="1:12" s="206" customFormat="1" ht="51" hidden="1">
      <c r="A918" s="284" t="s">
        <v>399</v>
      </c>
      <c r="B918" s="238" t="s">
        <v>334</v>
      </c>
      <c r="C918" s="238" t="s">
        <v>13</v>
      </c>
      <c r="D918" s="238" t="s">
        <v>30</v>
      </c>
      <c r="E918" s="238" t="s">
        <v>199</v>
      </c>
      <c r="F918" s="238" t="s">
        <v>68</v>
      </c>
      <c r="G918" s="238" t="s">
        <v>142</v>
      </c>
      <c r="H918" s="238" t="s">
        <v>143</v>
      </c>
      <c r="I918" s="239"/>
      <c r="J918" s="240">
        <f>J919</f>
        <v>448000</v>
      </c>
      <c r="K918" s="240">
        <f t="shared" si="435"/>
        <v>0</v>
      </c>
      <c r="L918" s="240">
        <f t="shared" si="435"/>
        <v>0</v>
      </c>
    </row>
    <row r="919" spans="1:12" s="206" customFormat="1" hidden="1">
      <c r="A919" s="218" t="s">
        <v>278</v>
      </c>
      <c r="B919" s="238" t="s">
        <v>334</v>
      </c>
      <c r="C919" s="238" t="s">
        <v>13</v>
      </c>
      <c r="D919" s="238" t="s">
        <v>30</v>
      </c>
      <c r="E919" s="238" t="s">
        <v>199</v>
      </c>
      <c r="F919" s="238" t="s">
        <v>68</v>
      </c>
      <c r="G919" s="238" t="s">
        <v>142</v>
      </c>
      <c r="H919" s="238" t="s">
        <v>277</v>
      </c>
      <c r="I919" s="239"/>
      <c r="J919" s="240">
        <f>J920</f>
        <v>448000</v>
      </c>
      <c r="K919" s="240">
        <f t="shared" si="435"/>
        <v>0</v>
      </c>
      <c r="L919" s="240">
        <f t="shared" si="435"/>
        <v>0</v>
      </c>
    </row>
    <row r="920" spans="1:12" s="206" customFormat="1" ht="25.5" hidden="1">
      <c r="A920" s="217" t="s">
        <v>231</v>
      </c>
      <c r="B920" s="238" t="s">
        <v>334</v>
      </c>
      <c r="C920" s="238" t="s">
        <v>13</v>
      </c>
      <c r="D920" s="238" t="s">
        <v>30</v>
      </c>
      <c r="E920" s="238" t="s">
        <v>199</v>
      </c>
      <c r="F920" s="238" t="s">
        <v>68</v>
      </c>
      <c r="G920" s="238" t="s">
        <v>142</v>
      </c>
      <c r="H920" s="238" t="s">
        <v>277</v>
      </c>
      <c r="I920" s="239" t="s">
        <v>92</v>
      </c>
      <c r="J920" s="240">
        <f>J921</f>
        <v>448000</v>
      </c>
      <c r="K920" s="240">
        <f t="shared" si="435"/>
        <v>0</v>
      </c>
      <c r="L920" s="240">
        <f t="shared" si="435"/>
        <v>0</v>
      </c>
    </row>
    <row r="921" spans="1:12" s="206" customFormat="1" ht="25.5" hidden="1">
      <c r="A921" s="216" t="s">
        <v>96</v>
      </c>
      <c r="B921" s="238" t="s">
        <v>334</v>
      </c>
      <c r="C921" s="238" t="s">
        <v>13</v>
      </c>
      <c r="D921" s="238" t="s">
        <v>30</v>
      </c>
      <c r="E921" s="238" t="s">
        <v>199</v>
      </c>
      <c r="F921" s="238" t="s">
        <v>68</v>
      </c>
      <c r="G921" s="238" t="s">
        <v>142</v>
      </c>
      <c r="H921" s="238" t="s">
        <v>277</v>
      </c>
      <c r="I921" s="239" t="s">
        <v>93</v>
      </c>
      <c r="J921" s="240">
        <v>448000</v>
      </c>
      <c r="K921" s="240"/>
      <c r="L921" s="240"/>
    </row>
    <row r="922" spans="1:12" s="206" customFormat="1" ht="15.75" hidden="1">
      <c r="A922" s="202" t="s">
        <v>15</v>
      </c>
      <c r="B922" s="243" t="s">
        <v>334</v>
      </c>
      <c r="C922" s="243" t="s">
        <v>16</v>
      </c>
      <c r="D922" s="224"/>
      <c r="E922" s="224"/>
      <c r="F922" s="224"/>
      <c r="G922" s="224"/>
      <c r="H922" s="224"/>
      <c r="I922" s="225"/>
      <c r="J922" s="205">
        <f>J923+J928</f>
        <v>15107400</v>
      </c>
      <c r="K922" s="205">
        <f>K928</f>
        <v>0</v>
      </c>
      <c r="L922" s="205">
        <f>L928</f>
        <v>0</v>
      </c>
    </row>
    <row r="923" spans="1:12" s="206" customFormat="1" hidden="1">
      <c r="A923" s="207" t="s">
        <v>23</v>
      </c>
      <c r="B923" s="209" t="s">
        <v>334</v>
      </c>
      <c r="C923" s="209" t="s">
        <v>16</v>
      </c>
      <c r="D923" s="209" t="s">
        <v>27</v>
      </c>
      <c r="E923" s="209"/>
      <c r="F923" s="209"/>
      <c r="G923" s="209"/>
      <c r="H923" s="246"/>
      <c r="I923" s="210"/>
      <c r="J923" s="211">
        <f>J924</f>
        <v>10107400</v>
      </c>
      <c r="K923" s="211">
        <f t="shared" ref="K923:L924" si="436">K924</f>
        <v>0</v>
      </c>
      <c r="L923" s="211">
        <f t="shared" si="436"/>
        <v>0</v>
      </c>
    </row>
    <row r="924" spans="1:12" s="206" customFormat="1" ht="25.5" hidden="1">
      <c r="A924" s="283" t="s">
        <v>402</v>
      </c>
      <c r="B924" s="204" t="s">
        <v>334</v>
      </c>
      <c r="C924" s="204" t="s">
        <v>16</v>
      </c>
      <c r="D924" s="204" t="s">
        <v>27</v>
      </c>
      <c r="E924" s="204" t="s">
        <v>18</v>
      </c>
      <c r="F924" s="204" t="s">
        <v>68</v>
      </c>
      <c r="G924" s="204" t="s">
        <v>142</v>
      </c>
      <c r="H924" s="244" t="s">
        <v>143</v>
      </c>
      <c r="I924" s="214"/>
      <c r="J924" s="215">
        <f>J925</f>
        <v>10107400</v>
      </c>
      <c r="K924" s="215">
        <f t="shared" si="436"/>
        <v>0</v>
      </c>
      <c r="L924" s="215">
        <f t="shared" si="436"/>
        <v>0</v>
      </c>
    </row>
    <row r="925" spans="1:12" s="206" customFormat="1" ht="25.5" hidden="1">
      <c r="A925" s="245" t="s">
        <v>256</v>
      </c>
      <c r="B925" s="204" t="s">
        <v>334</v>
      </c>
      <c r="C925" s="204" t="s">
        <v>16</v>
      </c>
      <c r="D925" s="204" t="s">
        <v>27</v>
      </c>
      <c r="E925" s="204" t="s">
        <v>18</v>
      </c>
      <c r="F925" s="204" t="s">
        <v>68</v>
      </c>
      <c r="G925" s="204" t="s">
        <v>142</v>
      </c>
      <c r="H925" s="244" t="s">
        <v>380</v>
      </c>
      <c r="I925" s="249"/>
      <c r="J925" s="215">
        <f>J926</f>
        <v>10107400</v>
      </c>
      <c r="K925" s="215">
        <f t="shared" ref="K925:L926" si="437">K926</f>
        <v>0</v>
      </c>
      <c r="L925" s="215">
        <f t="shared" si="437"/>
        <v>0</v>
      </c>
    </row>
    <row r="926" spans="1:12" s="206" customFormat="1" ht="25.5" hidden="1">
      <c r="A926" s="217" t="s">
        <v>231</v>
      </c>
      <c r="B926" s="204" t="s">
        <v>334</v>
      </c>
      <c r="C926" s="204" t="s">
        <v>16</v>
      </c>
      <c r="D926" s="204" t="s">
        <v>27</v>
      </c>
      <c r="E926" s="204" t="s">
        <v>18</v>
      </c>
      <c r="F926" s="204" t="s">
        <v>68</v>
      </c>
      <c r="G926" s="204" t="s">
        <v>142</v>
      </c>
      <c r="H926" s="244" t="s">
        <v>380</v>
      </c>
      <c r="I926" s="249" t="s">
        <v>92</v>
      </c>
      <c r="J926" s="215">
        <f>J927</f>
        <v>10107400</v>
      </c>
      <c r="K926" s="215">
        <f t="shared" si="437"/>
        <v>0</v>
      </c>
      <c r="L926" s="215">
        <f t="shared" si="437"/>
        <v>0</v>
      </c>
    </row>
    <row r="927" spans="1:12" s="206" customFormat="1" ht="25.5" hidden="1">
      <c r="A927" s="216" t="s">
        <v>96</v>
      </c>
      <c r="B927" s="204" t="s">
        <v>334</v>
      </c>
      <c r="C927" s="204" t="s">
        <v>16</v>
      </c>
      <c r="D927" s="204" t="s">
        <v>27</v>
      </c>
      <c r="E927" s="204" t="s">
        <v>18</v>
      </c>
      <c r="F927" s="204" t="s">
        <v>68</v>
      </c>
      <c r="G927" s="204" t="s">
        <v>142</v>
      </c>
      <c r="H927" s="244" t="s">
        <v>380</v>
      </c>
      <c r="I927" s="249" t="s">
        <v>93</v>
      </c>
      <c r="J927" s="215">
        <v>10107400</v>
      </c>
      <c r="K927" s="215"/>
      <c r="L927" s="215"/>
    </row>
    <row r="928" spans="1:12" s="206" customFormat="1" hidden="1">
      <c r="A928" s="207" t="s">
        <v>59</v>
      </c>
      <c r="B928" s="208" t="s">
        <v>334</v>
      </c>
      <c r="C928" s="208" t="s">
        <v>16</v>
      </c>
      <c r="D928" s="208" t="s">
        <v>14</v>
      </c>
      <c r="E928" s="208"/>
      <c r="F928" s="208"/>
      <c r="G928" s="208"/>
      <c r="H928" s="204"/>
      <c r="I928" s="214"/>
      <c r="J928" s="211">
        <f>J929</f>
        <v>5000000</v>
      </c>
      <c r="K928" s="211">
        <f t="shared" ref="K928:L931" si="438">K929</f>
        <v>0</v>
      </c>
      <c r="L928" s="211">
        <f t="shared" si="438"/>
        <v>0</v>
      </c>
    </row>
    <row r="929" spans="1:12" s="206" customFormat="1" hidden="1">
      <c r="A929" s="212" t="s">
        <v>82</v>
      </c>
      <c r="B929" s="204" t="s">
        <v>334</v>
      </c>
      <c r="C929" s="204" t="s">
        <v>16</v>
      </c>
      <c r="D929" s="204" t="s">
        <v>14</v>
      </c>
      <c r="E929" s="204" t="s">
        <v>80</v>
      </c>
      <c r="F929" s="204" t="s">
        <v>68</v>
      </c>
      <c r="G929" s="204" t="s">
        <v>142</v>
      </c>
      <c r="H929" s="204" t="s">
        <v>143</v>
      </c>
      <c r="I929" s="214"/>
      <c r="J929" s="215">
        <f>J930</f>
        <v>5000000</v>
      </c>
      <c r="K929" s="215">
        <f t="shared" si="438"/>
        <v>0</v>
      </c>
      <c r="L929" s="215">
        <f t="shared" si="438"/>
        <v>0</v>
      </c>
    </row>
    <row r="930" spans="1:12" s="206" customFormat="1" ht="38.25" hidden="1">
      <c r="A930" s="212" t="s">
        <v>291</v>
      </c>
      <c r="B930" s="204" t="s">
        <v>334</v>
      </c>
      <c r="C930" s="204" t="s">
        <v>16</v>
      </c>
      <c r="D930" s="204" t="s">
        <v>14</v>
      </c>
      <c r="E930" s="204" t="s">
        <v>80</v>
      </c>
      <c r="F930" s="204" t="s">
        <v>68</v>
      </c>
      <c r="G930" s="204" t="s">
        <v>142</v>
      </c>
      <c r="H930" s="204" t="s">
        <v>167</v>
      </c>
      <c r="I930" s="214"/>
      <c r="J930" s="215">
        <f>J931</f>
        <v>5000000</v>
      </c>
      <c r="K930" s="215">
        <f t="shared" si="438"/>
        <v>0</v>
      </c>
      <c r="L930" s="215">
        <f t="shared" si="438"/>
        <v>0</v>
      </c>
    </row>
    <row r="931" spans="1:12" s="206" customFormat="1" ht="25.5" hidden="1">
      <c r="A931" s="217" t="s">
        <v>231</v>
      </c>
      <c r="B931" s="204" t="s">
        <v>334</v>
      </c>
      <c r="C931" s="204" t="s">
        <v>16</v>
      </c>
      <c r="D931" s="204" t="s">
        <v>14</v>
      </c>
      <c r="E931" s="204" t="s">
        <v>80</v>
      </c>
      <c r="F931" s="204" t="s">
        <v>68</v>
      </c>
      <c r="G931" s="204" t="s">
        <v>142</v>
      </c>
      <c r="H931" s="204" t="s">
        <v>167</v>
      </c>
      <c r="I931" s="214" t="s">
        <v>92</v>
      </c>
      <c r="J931" s="215">
        <f>J932</f>
        <v>5000000</v>
      </c>
      <c r="K931" s="215">
        <f t="shared" si="438"/>
        <v>0</v>
      </c>
      <c r="L931" s="215">
        <f t="shared" si="438"/>
        <v>0</v>
      </c>
    </row>
    <row r="932" spans="1:12" s="206" customFormat="1" ht="25.5" hidden="1">
      <c r="A932" s="216" t="s">
        <v>96</v>
      </c>
      <c r="B932" s="204" t="s">
        <v>334</v>
      </c>
      <c r="C932" s="204" t="s">
        <v>16</v>
      </c>
      <c r="D932" s="204" t="s">
        <v>14</v>
      </c>
      <c r="E932" s="204" t="s">
        <v>80</v>
      </c>
      <c r="F932" s="204" t="s">
        <v>68</v>
      </c>
      <c r="G932" s="204" t="s">
        <v>142</v>
      </c>
      <c r="H932" s="204" t="s">
        <v>167</v>
      </c>
      <c r="I932" s="214" t="s">
        <v>93</v>
      </c>
      <c r="J932" s="215">
        <v>5000000</v>
      </c>
      <c r="K932" s="215"/>
      <c r="L932" s="215"/>
    </row>
    <row r="933" spans="1:12" s="206" customFormat="1" ht="15.75" hidden="1">
      <c r="A933" s="250" t="s">
        <v>45</v>
      </c>
      <c r="B933" s="251" t="s">
        <v>334</v>
      </c>
      <c r="C933" s="251" t="s">
        <v>18</v>
      </c>
      <c r="D933" s="251"/>
      <c r="E933" s="251"/>
      <c r="F933" s="251"/>
      <c r="G933" s="251"/>
      <c r="H933" s="251"/>
      <c r="I933" s="252"/>
      <c r="J933" s="205">
        <f>J934+J939+J944</f>
        <v>2764750</v>
      </c>
      <c r="K933" s="205">
        <f t="shared" ref="K933:L933" si="439">K934+K939+K944</f>
        <v>2834140</v>
      </c>
      <c r="L933" s="205">
        <f t="shared" si="439"/>
        <v>2906305.59</v>
      </c>
    </row>
    <row r="934" spans="1:12" s="206" customFormat="1" hidden="1">
      <c r="A934" s="253" t="s">
        <v>60</v>
      </c>
      <c r="B934" s="209" t="s">
        <v>334</v>
      </c>
      <c r="C934" s="209" t="s">
        <v>18</v>
      </c>
      <c r="D934" s="209" t="s">
        <v>20</v>
      </c>
      <c r="E934" s="209"/>
      <c r="F934" s="209"/>
      <c r="G934" s="209"/>
      <c r="H934" s="209"/>
      <c r="I934" s="210"/>
      <c r="J934" s="211">
        <f>J935</f>
        <v>113166</v>
      </c>
      <c r="K934" s="211">
        <f t="shared" ref="K934:L937" si="440">K935</f>
        <v>117692.64</v>
      </c>
      <c r="L934" s="211">
        <f t="shared" si="440"/>
        <v>122400.35</v>
      </c>
    </row>
    <row r="935" spans="1:12" s="206" customFormat="1" ht="25.5" hidden="1">
      <c r="A935" s="283" t="s">
        <v>394</v>
      </c>
      <c r="B935" s="204" t="s">
        <v>334</v>
      </c>
      <c r="C935" s="213" t="s">
        <v>18</v>
      </c>
      <c r="D935" s="213" t="s">
        <v>20</v>
      </c>
      <c r="E935" s="213" t="s">
        <v>14</v>
      </c>
      <c r="F935" s="213" t="s">
        <v>68</v>
      </c>
      <c r="G935" s="213" t="s">
        <v>142</v>
      </c>
      <c r="H935" s="204" t="s">
        <v>143</v>
      </c>
      <c r="I935" s="214"/>
      <c r="J935" s="215">
        <f>J936</f>
        <v>113166</v>
      </c>
      <c r="K935" s="215">
        <f t="shared" si="440"/>
        <v>117692.64</v>
      </c>
      <c r="L935" s="215">
        <f t="shared" si="440"/>
        <v>122400.35</v>
      </c>
    </row>
    <row r="936" spans="1:12" s="206" customFormat="1" hidden="1">
      <c r="A936" s="212" t="s">
        <v>305</v>
      </c>
      <c r="B936" s="204" t="s">
        <v>334</v>
      </c>
      <c r="C936" s="213" t="s">
        <v>18</v>
      </c>
      <c r="D936" s="213" t="s">
        <v>20</v>
      </c>
      <c r="E936" s="213" t="s">
        <v>14</v>
      </c>
      <c r="F936" s="213" t="s">
        <v>68</v>
      </c>
      <c r="G936" s="213" t="s">
        <v>142</v>
      </c>
      <c r="H936" s="204" t="s">
        <v>269</v>
      </c>
      <c r="I936" s="214"/>
      <c r="J936" s="215">
        <f>J937</f>
        <v>113166</v>
      </c>
      <c r="K936" s="215">
        <f t="shared" si="440"/>
        <v>117692.64</v>
      </c>
      <c r="L936" s="215">
        <f t="shared" si="440"/>
        <v>122400.35</v>
      </c>
    </row>
    <row r="937" spans="1:12" s="206" customFormat="1" ht="25.5" hidden="1">
      <c r="A937" s="217" t="s">
        <v>231</v>
      </c>
      <c r="B937" s="204" t="s">
        <v>334</v>
      </c>
      <c r="C937" s="213" t="s">
        <v>18</v>
      </c>
      <c r="D937" s="213" t="s">
        <v>20</v>
      </c>
      <c r="E937" s="213" t="s">
        <v>14</v>
      </c>
      <c r="F937" s="213" t="s">
        <v>68</v>
      </c>
      <c r="G937" s="213" t="s">
        <v>142</v>
      </c>
      <c r="H937" s="204" t="s">
        <v>269</v>
      </c>
      <c r="I937" s="214" t="s">
        <v>92</v>
      </c>
      <c r="J937" s="215">
        <f>J938</f>
        <v>113166</v>
      </c>
      <c r="K937" s="215">
        <f t="shared" si="440"/>
        <v>117692.64</v>
      </c>
      <c r="L937" s="215">
        <f t="shared" si="440"/>
        <v>122400.35</v>
      </c>
    </row>
    <row r="938" spans="1:12" s="206" customFormat="1" ht="25.5" hidden="1">
      <c r="A938" s="216" t="s">
        <v>96</v>
      </c>
      <c r="B938" s="204" t="s">
        <v>334</v>
      </c>
      <c r="C938" s="213" t="s">
        <v>18</v>
      </c>
      <c r="D938" s="213" t="s">
        <v>20</v>
      </c>
      <c r="E938" s="213" t="s">
        <v>14</v>
      </c>
      <c r="F938" s="213" t="s">
        <v>68</v>
      </c>
      <c r="G938" s="213" t="s">
        <v>142</v>
      </c>
      <c r="H938" s="204" t="s">
        <v>269</v>
      </c>
      <c r="I938" s="214" t="s">
        <v>93</v>
      </c>
      <c r="J938" s="215">
        <v>113166</v>
      </c>
      <c r="K938" s="215">
        <v>117692.64</v>
      </c>
      <c r="L938" s="215">
        <v>122400.35</v>
      </c>
    </row>
    <row r="939" spans="1:12" s="206" customFormat="1" hidden="1">
      <c r="A939" s="255" t="s">
        <v>46</v>
      </c>
      <c r="B939" s="209" t="s">
        <v>334</v>
      </c>
      <c r="C939" s="209" t="s">
        <v>18</v>
      </c>
      <c r="D939" s="209" t="s">
        <v>17</v>
      </c>
      <c r="E939" s="209"/>
      <c r="F939" s="209"/>
      <c r="G939" s="209"/>
      <c r="H939" s="209"/>
      <c r="I939" s="210"/>
      <c r="J939" s="211">
        <f>J940</f>
        <v>991105</v>
      </c>
      <c r="K939" s="211">
        <f t="shared" ref="K939:L942" si="441">K940</f>
        <v>1030749.2</v>
      </c>
      <c r="L939" s="211">
        <f t="shared" si="441"/>
        <v>1071979.1599999999</v>
      </c>
    </row>
    <row r="940" spans="1:12" s="206" customFormat="1" hidden="1">
      <c r="A940" s="212" t="s">
        <v>81</v>
      </c>
      <c r="B940" s="204" t="s">
        <v>334</v>
      </c>
      <c r="C940" s="204" t="s">
        <v>18</v>
      </c>
      <c r="D940" s="204" t="s">
        <v>17</v>
      </c>
      <c r="E940" s="204" t="s">
        <v>80</v>
      </c>
      <c r="F940" s="204" t="s">
        <v>68</v>
      </c>
      <c r="G940" s="204" t="s">
        <v>142</v>
      </c>
      <c r="H940" s="204" t="s">
        <v>143</v>
      </c>
      <c r="I940" s="214"/>
      <c r="J940" s="215">
        <f>J941</f>
        <v>991105</v>
      </c>
      <c r="K940" s="215">
        <f t="shared" si="441"/>
        <v>1030749.2</v>
      </c>
      <c r="L940" s="215">
        <f t="shared" si="441"/>
        <v>1071979.1599999999</v>
      </c>
    </row>
    <row r="941" spans="1:12" s="206" customFormat="1" hidden="1">
      <c r="A941" s="245" t="s">
        <v>298</v>
      </c>
      <c r="B941" s="204" t="s">
        <v>334</v>
      </c>
      <c r="C941" s="204" t="s">
        <v>18</v>
      </c>
      <c r="D941" s="204" t="s">
        <v>17</v>
      </c>
      <c r="E941" s="204" t="s">
        <v>80</v>
      </c>
      <c r="F941" s="204" t="s">
        <v>68</v>
      </c>
      <c r="G941" s="204" t="s">
        <v>142</v>
      </c>
      <c r="H941" s="204" t="s">
        <v>297</v>
      </c>
      <c r="I941" s="214"/>
      <c r="J941" s="215">
        <f>J942</f>
        <v>991105</v>
      </c>
      <c r="K941" s="215">
        <f t="shared" si="441"/>
        <v>1030749.2</v>
      </c>
      <c r="L941" s="215">
        <f t="shared" si="441"/>
        <v>1071979.1599999999</v>
      </c>
    </row>
    <row r="942" spans="1:12" s="206" customFormat="1" ht="25.5" hidden="1">
      <c r="A942" s="217" t="s">
        <v>231</v>
      </c>
      <c r="B942" s="204" t="s">
        <v>334</v>
      </c>
      <c r="C942" s="204" t="s">
        <v>18</v>
      </c>
      <c r="D942" s="204" t="s">
        <v>17</v>
      </c>
      <c r="E942" s="204" t="s">
        <v>80</v>
      </c>
      <c r="F942" s="204" t="s">
        <v>68</v>
      </c>
      <c r="G942" s="204" t="s">
        <v>142</v>
      </c>
      <c r="H942" s="204" t="s">
        <v>297</v>
      </c>
      <c r="I942" s="214" t="s">
        <v>92</v>
      </c>
      <c r="J942" s="215">
        <f>J943</f>
        <v>991105</v>
      </c>
      <c r="K942" s="215">
        <f t="shared" si="441"/>
        <v>1030749.2</v>
      </c>
      <c r="L942" s="215">
        <f t="shared" si="441"/>
        <v>1071979.1599999999</v>
      </c>
    </row>
    <row r="943" spans="1:12" s="206" customFormat="1" ht="25.5" hidden="1">
      <c r="A943" s="216" t="s">
        <v>96</v>
      </c>
      <c r="B943" s="204" t="s">
        <v>334</v>
      </c>
      <c r="C943" s="204" t="s">
        <v>18</v>
      </c>
      <c r="D943" s="204" t="s">
        <v>17</v>
      </c>
      <c r="E943" s="204" t="s">
        <v>80</v>
      </c>
      <c r="F943" s="204" t="s">
        <v>68</v>
      </c>
      <c r="G943" s="204" t="s">
        <v>142</v>
      </c>
      <c r="H943" s="204" t="s">
        <v>297</v>
      </c>
      <c r="I943" s="214" t="s">
        <v>93</v>
      </c>
      <c r="J943" s="215">
        <v>991105</v>
      </c>
      <c r="K943" s="215">
        <v>1030749.2</v>
      </c>
      <c r="L943" s="215">
        <v>1071979.1599999999</v>
      </c>
    </row>
    <row r="944" spans="1:12" s="232" customFormat="1" hidden="1">
      <c r="A944" s="255" t="s">
        <v>66</v>
      </c>
      <c r="B944" s="208" t="s">
        <v>334</v>
      </c>
      <c r="C944" s="208" t="s">
        <v>18</v>
      </c>
      <c r="D944" s="208" t="s">
        <v>13</v>
      </c>
      <c r="E944" s="208"/>
      <c r="F944" s="208"/>
      <c r="G944" s="208"/>
      <c r="H944" s="208"/>
      <c r="I944" s="219"/>
      <c r="J944" s="211">
        <f>J945+J949</f>
        <v>1660479</v>
      </c>
      <c r="K944" s="211">
        <f>K945+K949</f>
        <v>1685698.16</v>
      </c>
      <c r="L944" s="211">
        <f>L945+L949</f>
        <v>1711926.08</v>
      </c>
    </row>
    <row r="945" spans="1:12" s="206" customFormat="1" ht="25.5" hidden="1">
      <c r="A945" s="273" t="s">
        <v>403</v>
      </c>
      <c r="B945" s="204" t="s">
        <v>334</v>
      </c>
      <c r="C945" s="204" t="s">
        <v>18</v>
      </c>
      <c r="D945" s="204" t="s">
        <v>13</v>
      </c>
      <c r="E945" s="204" t="s">
        <v>302</v>
      </c>
      <c r="F945" s="204" t="s">
        <v>68</v>
      </c>
      <c r="G945" s="204" t="s">
        <v>142</v>
      </c>
      <c r="H945" s="204" t="s">
        <v>143</v>
      </c>
      <c r="I945" s="214"/>
      <c r="J945" s="215">
        <f>J946</f>
        <v>0</v>
      </c>
      <c r="K945" s="215">
        <f t="shared" ref="K945:L945" si="442">K946</f>
        <v>0</v>
      </c>
      <c r="L945" s="215">
        <f t="shared" si="442"/>
        <v>0</v>
      </c>
    </row>
    <row r="946" spans="1:12" s="206" customFormat="1" hidden="1">
      <c r="A946" s="216" t="s">
        <v>303</v>
      </c>
      <c r="B946" s="204" t="s">
        <v>334</v>
      </c>
      <c r="C946" s="204" t="s">
        <v>18</v>
      </c>
      <c r="D946" s="204" t="s">
        <v>13</v>
      </c>
      <c r="E946" s="204" t="s">
        <v>302</v>
      </c>
      <c r="F946" s="204" t="s">
        <v>68</v>
      </c>
      <c r="G946" s="204" t="s">
        <v>142</v>
      </c>
      <c r="H946" s="204" t="s">
        <v>299</v>
      </c>
      <c r="I946" s="214"/>
      <c r="J946" s="215">
        <f>J947</f>
        <v>0</v>
      </c>
      <c r="K946" s="215">
        <f t="shared" ref="K946:L947" si="443">K947</f>
        <v>0</v>
      </c>
      <c r="L946" s="215">
        <f t="shared" si="443"/>
        <v>0</v>
      </c>
    </row>
    <row r="947" spans="1:12" s="206" customFormat="1" ht="25.5" hidden="1">
      <c r="A947" s="217" t="s">
        <v>231</v>
      </c>
      <c r="B947" s="204" t="s">
        <v>334</v>
      </c>
      <c r="C947" s="204" t="s">
        <v>18</v>
      </c>
      <c r="D947" s="204" t="s">
        <v>13</v>
      </c>
      <c r="E947" s="204" t="s">
        <v>302</v>
      </c>
      <c r="F947" s="204" t="s">
        <v>68</v>
      </c>
      <c r="G947" s="204" t="s">
        <v>142</v>
      </c>
      <c r="H947" s="204" t="s">
        <v>299</v>
      </c>
      <c r="I947" s="214" t="s">
        <v>92</v>
      </c>
      <c r="J947" s="215">
        <f>J948</f>
        <v>0</v>
      </c>
      <c r="K947" s="215">
        <f t="shared" si="443"/>
        <v>0</v>
      </c>
      <c r="L947" s="215">
        <f t="shared" si="443"/>
        <v>0</v>
      </c>
    </row>
    <row r="948" spans="1:12" s="206" customFormat="1" ht="25.5" hidden="1">
      <c r="A948" s="216" t="s">
        <v>96</v>
      </c>
      <c r="B948" s="204" t="s">
        <v>334</v>
      </c>
      <c r="C948" s="204" t="s">
        <v>18</v>
      </c>
      <c r="D948" s="204" t="s">
        <v>13</v>
      </c>
      <c r="E948" s="204" t="s">
        <v>302</v>
      </c>
      <c r="F948" s="204" t="s">
        <v>68</v>
      </c>
      <c r="G948" s="204" t="s">
        <v>142</v>
      </c>
      <c r="H948" s="204" t="s">
        <v>299</v>
      </c>
      <c r="I948" s="214" t="s">
        <v>93</v>
      </c>
      <c r="J948" s="215"/>
      <c r="K948" s="215"/>
      <c r="L948" s="215"/>
    </row>
    <row r="949" spans="1:12" s="206" customFormat="1" hidden="1">
      <c r="A949" s="212" t="s">
        <v>81</v>
      </c>
      <c r="B949" s="204" t="s">
        <v>334</v>
      </c>
      <c r="C949" s="204" t="s">
        <v>18</v>
      </c>
      <c r="D949" s="204" t="s">
        <v>13</v>
      </c>
      <c r="E949" s="204" t="s">
        <v>80</v>
      </c>
      <c r="F949" s="204" t="s">
        <v>68</v>
      </c>
      <c r="G949" s="204" t="s">
        <v>142</v>
      </c>
      <c r="H949" s="204" t="s">
        <v>143</v>
      </c>
      <c r="I949" s="214"/>
      <c r="J949" s="215">
        <f>J950+J953</f>
        <v>1660479</v>
      </c>
      <c r="K949" s="215">
        <f t="shared" ref="K949:L949" si="444">K950+K953</f>
        <v>1685698.16</v>
      </c>
      <c r="L949" s="215">
        <f t="shared" si="444"/>
        <v>1711926.08</v>
      </c>
    </row>
    <row r="950" spans="1:12" s="206" customFormat="1" ht="14.25" hidden="1">
      <c r="A950" s="256" t="s">
        <v>301</v>
      </c>
      <c r="B950" s="204" t="s">
        <v>334</v>
      </c>
      <c r="C950" s="204" t="s">
        <v>18</v>
      </c>
      <c r="D950" s="204" t="s">
        <v>13</v>
      </c>
      <c r="E950" s="204" t="s">
        <v>80</v>
      </c>
      <c r="F950" s="204" t="s">
        <v>68</v>
      </c>
      <c r="G950" s="204" t="s">
        <v>142</v>
      </c>
      <c r="H950" s="204" t="s">
        <v>300</v>
      </c>
      <c r="I950" s="214"/>
      <c r="J950" s="215">
        <f>J951</f>
        <v>50000</v>
      </c>
      <c r="K950" s="215">
        <f t="shared" ref="K950:L951" si="445">K951</f>
        <v>50000</v>
      </c>
      <c r="L950" s="215">
        <f t="shared" si="445"/>
        <v>50000</v>
      </c>
    </row>
    <row r="951" spans="1:12" s="206" customFormat="1" ht="25.5" hidden="1">
      <c r="A951" s="217" t="s">
        <v>231</v>
      </c>
      <c r="B951" s="204" t="s">
        <v>334</v>
      </c>
      <c r="C951" s="204" t="s">
        <v>18</v>
      </c>
      <c r="D951" s="204" t="s">
        <v>13</v>
      </c>
      <c r="E951" s="204" t="s">
        <v>80</v>
      </c>
      <c r="F951" s="204" t="s">
        <v>68</v>
      </c>
      <c r="G951" s="204" t="s">
        <v>142</v>
      </c>
      <c r="H951" s="204" t="s">
        <v>300</v>
      </c>
      <c r="I951" s="214" t="s">
        <v>92</v>
      </c>
      <c r="J951" s="215">
        <f>J952</f>
        <v>50000</v>
      </c>
      <c r="K951" s="215">
        <f t="shared" si="445"/>
        <v>50000</v>
      </c>
      <c r="L951" s="215">
        <f t="shared" si="445"/>
        <v>50000</v>
      </c>
    </row>
    <row r="952" spans="1:12" s="206" customFormat="1" ht="25.5" hidden="1">
      <c r="A952" s="216" t="s">
        <v>96</v>
      </c>
      <c r="B952" s="204" t="s">
        <v>334</v>
      </c>
      <c r="C952" s="204" t="s">
        <v>18</v>
      </c>
      <c r="D952" s="204" t="s">
        <v>13</v>
      </c>
      <c r="E952" s="204" t="s">
        <v>80</v>
      </c>
      <c r="F952" s="204" t="s">
        <v>68</v>
      </c>
      <c r="G952" s="204" t="s">
        <v>142</v>
      </c>
      <c r="H952" s="204" t="s">
        <v>300</v>
      </c>
      <c r="I952" s="214" t="s">
        <v>93</v>
      </c>
      <c r="J952" s="215">
        <v>50000</v>
      </c>
      <c r="K952" s="215">
        <v>50000</v>
      </c>
      <c r="L952" s="215">
        <v>50000</v>
      </c>
    </row>
    <row r="953" spans="1:12" s="206" customFormat="1" hidden="1">
      <c r="A953" s="216" t="s">
        <v>303</v>
      </c>
      <c r="B953" s="204" t="s">
        <v>334</v>
      </c>
      <c r="C953" s="204" t="s">
        <v>18</v>
      </c>
      <c r="D953" s="204" t="s">
        <v>13</v>
      </c>
      <c r="E953" s="204" t="s">
        <v>80</v>
      </c>
      <c r="F953" s="204" t="s">
        <v>68</v>
      </c>
      <c r="G953" s="204" t="s">
        <v>142</v>
      </c>
      <c r="H953" s="204" t="s">
        <v>299</v>
      </c>
      <c r="I953" s="214"/>
      <c r="J953" s="215">
        <f>J954</f>
        <v>1610479</v>
      </c>
      <c r="K953" s="215">
        <f t="shared" ref="K953:L954" si="446">K954</f>
        <v>1635698.16</v>
      </c>
      <c r="L953" s="215">
        <f t="shared" si="446"/>
        <v>1661926.08</v>
      </c>
    </row>
    <row r="954" spans="1:12" s="206" customFormat="1" ht="25.5" hidden="1">
      <c r="A954" s="217" t="s">
        <v>231</v>
      </c>
      <c r="B954" s="204" t="s">
        <v>334</v>
      </c>
      <c r="C954" s="204" t="s">
        <v>18</v>
      </c>
      <c r="D954" s="204" t="s">
        <v>13</v>
      </c>
      <c r="E954" s="204" t="s">
        <v>80</v>
      </c>
      <c r="F954" s="204" t="s">
        <v>68</v>
      </c>
      <c r="G954" s="204" t="s">
        <v>142</v>
      </c>
      <c r="H954" s="204" t="s">
        <v>299</v>
      </c>
      <c r="I954" s="214" t="s">
        <v>92</v>
      </c>
      <c r="J954" s="215">
        <f>J955</f>
        <v>1610479</v>
      </c>
      <c r="K954" s="215">
        <f t="shared" si="446"/>
        <v>1635698.16</v>
      </c>
      <c r="L954" s="215">
        <f t="shared" si="446"/>
        <v>1661926.08</v>
      </c>
    </row>
    <row r="955" spans="1:12" s="206" customFormat="1" ht="25.5" hidden="1">
      <c r="A955" s="216" t="s">
        <v>96</v>
      </c>
      <c r="B955" s="204" t="s">
        <v>334</v>
      </c>
      <c r="C955" s="204" t="s">
        <v>18</v>
      </c>
      <c r="D955" s="204" t="s">
        <v>13</v>
      </c>
      <c r="E955" s="204" t="s">
        <v>80</v>
      </c>
      <c r="F955" s="204" t="s">
        <v>68</v>
      </c>
      <c r="G955" s="204" t="s">
        <v>142</v>
      </c>
      <c r="H955" s="204" t="s">
        <v>299</v>
      </c>
      <c r="I955" s="214" t="s">
        <v>93</v>
      </c>
      <c r="J955" s="215">
        <v>1610479</v>
      </c>
      <c r="K955" s="215">
        <v>1635698.16</v>
      </c>
      <c r="L955" s="215">
        <f>1661926.1-0.02</f>
        <v>1661926.08</v>
      </c>
    </row>
    <row r="956" spans="1:12" s="199" customFormat="1" ht="15.75" hidden="1">
      <c r="A956" s="198" t="s">
        <v>348</v>
      </c>
      <c r="J956" s="200">
        <f>J957+J970+J978+J984+J990+J1004</f>
        <v>8314492.21</v>
      </c>
      <c r="K956" s="200">
        <f>K957+K970+K978+K984+K990+K1004</f>
        <v>7391753.0399999991</v>
      </c>
      <c r="L956" s="200">
        <f>L957+L970+L978+L984+L990+L1004</f>
        <v>7505206.2800000003</v>
      </c>
    </row>
    <row r="957" spans="1:12" s="206" customFormat="1" ht="15.75" hidden="1">
      <c r="A957" s="202" t="s">
        <v>32</v>
      </c>
      <c r="B957" s="203" t="s">
        <v>334</v>
      </c>
      <c r="C957" s="203" t="s">
        <v>20</v>
      </c>
      <c r="D957" s="204"/>
      <c r="E957" s="204"/>
      <c r="F957" s="204"/>
      <c r="G957" s="204"/>
      <c r="H957" s="204"/>
      <c r="I957" s="204"/>
      <c r="J957" s="205">
        <f>J958</f>
        <v>5900402</v>
      </c>
      <c r="K957" s="205">
        <f t="shared" ref="K957:L958" si="447">K958</f>
        <v>5890843.5199999996</v>
      </c>
      <c r="L957" s="205">
        <f t="shared" si="447"/>
        <v>5951502.7000000002</v>
      </c>
    </row>
    <row r="958" spans="1:12" s="206" customFormat="1" ht="38.25" hidden="1">
      <c r="A958" s="207" t="s">
        <v>0</v>
      </c>
      <c r="B958" s="208" t="s">
        <v>334</v>
      </c>
      <c r="C958" s="208" t="s">
        <v>20</v>
      </c>
      <c r="D958" s="208" t="s">
        <v>16</v>
      </c>
      <c r="E958" s="208"/>
      <c r="F958" s="208"/>
      <c r="G958" s="208"/>
      <c r="H958" s="204"/>
      <c r="I958" s="214"/>
      <c r="J958" s="211">
        <f>J959</f>
        <v>5900402</v>
      </c>
      <c r="K958" s="211">
        <f t="shared" si="447"/>
        <v>5890843.5199999996</v>
      </c>
      <c r="L958" s="211">
        <f t="shared" si="447"/>
        <v>5951502.7000000002</v>
      </c>
    </row>
    <row r="959" spans="1:12" s="206" customFormat="1" hidden="1">
      <c r="A959" s="212" t="s">
        <v>81</v>
      </c>
      <c r="B959" s="204" t="s">
        <v>334</v>
      </c>
      <c r="C959" s="204" t="s">
        <v>20</v>
      </c>
      <c r="D959" s="204" t="s">
        <v>16</v>
      </c>
      <c r="E959" s="204" t="s">
        <v>80</v>
      </c>
      <c r="F959" s="204" t="s">
        <v>68</v>
      </c>
      <c r="G959" s="204" t="s">
        <v>142</v>
      </c>
      <c r="H959" s="204" t="s">
        <v>143</v>
      </c>
      <c r="I959" s="214"/>
      <c r="J959" s="215">
        <f>J960+J967</f>
        <v>5900402</v>
      </c>
      <c r="K959" s="215">
        <f t="shared" ref="K959:L959" si="448">K960+K967</f>
        <v>5890843.5199999996</v>
      </c>
      <c r="L959" s="215">
        <f t="shared" si="448"/>
        <v>5951502.7000000002</v>
      </c>
    </row>
    <row r="960" spans="1:12" s="206" customFormat="1" ht="25.5" hidden="1">
      <c r="A960" s="212" t="s">
        <v>85</v>
      </c>
      <c r="B960" s="204" t="s">
        <v>334</v>
      </c>
      <c r="C960" s="204" t="s">
        <v>20</v>
      </c>
      <c r="D960" s="204" t="s">
        <v>16</v>
      </c>
      <c r="E960" s="204" t="s">
        <v>80</v>
      </c>
      <c r="F960" s="204" t="s">
        <v>68</v>
      </c>
      <c r="G960" s="204" t="s">
        <v>142</v>
      </c>
      <c r="H960" s="204" t="s">
        <v>152</v>
      </c>
      <c r="I960" s="214"/>
      <c r="J960" s="215">
        <f>J961+J963+J965</f>
        <v>5898402</v>
      </c>
      <c r="K960" s="215">
        <f t="shared" ref="K960:L960" si="449">K961+K963+K965</f>
        <v>5888843.5199999996</v>
      </c>
      <c r="L960" s="215">
        <f t="shared" si="449"/>
        <v>5949502.7000000002</v>
      </c>
    </row>
    <row r="961" spans="1:12" s="206" customFormat="1" ht="38.25" hidden="1">
      <c r="A961" s="216" t="s">
        <v>94</v>
      </c>
      <c r="B961" s="204" t="s">
        <v>334</v>
      </c>
      <c r="C961" s="204" t="s">
        <v>20</v>
      </c>
      <c r="D961" s="204" t="s">
        <v>16</v>
      </c>
      <c r="E961" s="204" t="s">
        <v>80</v>
      </c>
      <c r="F961" s="204" t="s">
        <v>68</v>
      </c>
      <c r="G961" s="204" t="s">
        <v>142</v>
      </c>
      <c r="H961" s="204" t="s">
        <v>152</v>
      </c>
      <c r="I961" s="214" t="s">
        <v>90</v>
      </c>
      <c r="J961" s="215">
        <f>J962</f>
        <v>5231864</v>
      </c>
      <c r="K961" s="215">
        <f t="shared" ref="K961:L961" si="450">K962</f>
        <v>5201864</v>
      </c>
      <c r="L961" s="215">
        <f t="shared" si="450"/>
        <v>5151864</v>
      </c>
    </row>
    <row r="962" spans="1:12" s="206" customFormat="1" hidden="1">
      <c r="A962" s="216" t="s">
        <v>101</v>
      </c>
      <c r="B962" s="204" t="s">
        <v>334</v>
      </c>
      <c r="C962" s="204" t="s">
        <v>20</v>
      </c>
      <c r="D962" s="204" t="s">
        <v>16</v>
      </c>
      <c r="E962" s="204" t="s">
        <v>80</v>
      </c>
      <c r="F962" s="204" t="s">
        <v>68</v>
      </c>
      <c r="G962" s="204" t="s">
        <v>142</v>
      </c>
      <c r="H962" s="204" t="s">
        <v>152</v>
      </c>
      <c r="I962" s="214" t="s">
        <v>100</v>
      </c>
      <c r="J962" s="215">
        <v>5231864</v>
      </c>
      <c r="K962" s="215">
        <f>5231864-30000</f>
        <v>5201864</v>
      </c>
      <c r="L962" s="215">
        <f>5201864-50000</f>
        <v>5151864</v>
      </c>
    </row>
    <row r="963" spans="1:12" s="206" customFormat="1" ht="25.5" hidden="1">
      <c r="A963" s="217" t="s">
        <v>231</v>
      </c>
      <c r="B963" s="204" t="s">
        <v>334</v>
      </c>
      <c r="C963" s="204" t="s">
        <v>20</v>
      </c>
      <c r="D963" s="204" t="s">
        <v>16</v>
      </c>
      <c r="E963" s="204" t="s">
        <v>80</v>
      </c>
      <c r="F963" s="204" t="s">
        <v>68</v>
      </c>
      <c r="G963" s="204" t="s">
        <v>142</v>
      </c>
      <c r="H963" s="204" t="s">
        <v>152</v>
      </c>
      <c r="I963" s="214" t="s">
        <v>92</v>
      </c>
      <c r="J963" s="215">
        <f>J964</f>
        <v>626538</v>
      </c>
      <c r="K963" s="215">
        <f t="shared" ref="K963:L963" si="451">K964</f>
        <v>646979.52</v>
      </c>
      <c r="L963" s="215">
        <f t="shared" si="451"/>
        <v>757638.7</v>
      </c>
    </row>
    <row r="964" spans="1:12" s="206" customFormat="1" ht="25.5" hidden="1">
      <c r="A964" s="216" t="s">
        <v>96</v>
      </c>
      <c r="B964" s="204" t="s">
        <v>334</v>
      </c>
      <c r="C964" s="204" t="s">
        <v>20</v>
      </c>
      <c r="D964" s="204" t="s">
        <v>16</v>
      </c>
      <c r="E964" s="204" t="s">
        <v>80</v>
      </c>
      <c r="F964" s="204" t="s">
        <v>68</v>
      </c>
      <c r="G964" s="204" t="s">
        <v>142</v>
      </c>
      <c r="H964" s="204" t="s">
        <v>152</v>
      </c>
      <c r="I964" s="214" t="s">
        <v>93</v>
      </c>
      <c r="J964" s="215">
        <v>626538</v>
      </c>
      <c r="K964" s="215">
        <v>646979.52</v>
      </c>
      <c r="L964" s="215">
        <v>757638.7</v>
      </c>
    </row>
    <row r="965" spans="1:12" s="206" customFormat="1" hidden="1">
      <c r="A965" s="216" t="s">
        <v>78</v>
      </c>
      <c r="B965" s="204" t="s">
        <v>334</v>
      </c>
      <c r="C965" s="204" t="s">
        <v>20</v>
      </c>
      <c r="D965" s="204" t="s">
        <v>16</v>
      </c>
      <c r="E965" s="204" t="s">
        <v>80</v>
      </c>
      <c r="F965" s="204" t="s">
        <v>68</v>
      </c>
      <c r="G965" s="204" t="s">
        <v>142</v>
      </c>
      <c r="H965" s="204" t="s">
        <v>152</v>
      </c>
      <c r="I965" s="214" t="s">
        <v>75</v>
      </c>
      <c r="J965" s="215">
        <f>J966</f>
        <v>40000</v>
      </c>
      <c r="K965" s="215">
        <f t="shared" ref="K965:L965" si="452">K966</f>
        <v>40000</v>
      </c>
      <c r="L965" s="215">
        <f t="shared" si="452"/>
        <v>40000</v>
      </c>
    </row>
    <row r="966" spans="1:12" s="206" customFormat="1" hidden="1">
      <c r="A966" s="218" t="s">
        <v>119</v>
      </c>
      <c r="B966" s="204" t="s">
        <v>334</v>
      </c>
      <c r="C966" s="204" t="s">
        <v>20</v>
      </c>
      <c r="D966" s="204" t="s">
        <v>16</v>
      </c>
      <c r="E966" s="204" t="s">
        <v>80</v>
      </c>
      <c r="F966" s="204" t="s">
        <v>68</v>
      </c>
      <c r="G966" s="204" t="s">
        <v>142</v>
      </c>
      <c r="H966" s="204" t="s">
        <v>152</v>
      </c>
      <c r="I966" s="214" t="s">
        <v>118</v>
      </c>
      <c r="J966" s="215">
        <v>40000</v>
      </c>
      <c r="K966" s="215">
        <v>40000</v>
      </c>
      <c r="L966" s="215">
        <v>40000</v>
      </c>
    </row>
    <row r="967" spans="1:12" s="206" customFormat="1" hidden="1">
      <c r="A967" s="216" t="s">
        <v>88</v>
      </c>
      <c r="B967" s="204" t="s">
        <v>334</v>
      </c>
      <c r="C967" s="204" t="s">
        <v>20</v>
      </c>
      <c r="D967" s="204" t="s">
        <v>16</v>
      </c>
      <c r="E967" s="204" t="s">
        <v>80</v>
      </c>
      <c r="F967" s="204" t="s">
        <v>68</v>
      </c>
      <c r="G967" s="204" t="s">
        <v>142</v>
      </c>
      <c r="H967" s="204" t="s">
        <v>164</v>
      </c>
      <c r="I967" s="214"/>
      <c r="J967" s="215">
        <f>J968</f>
        <v>2000</v>
      </c>
      <c r="K967" s="215">
        <f t="shared" ref="K967:L968" si="453">K968</f>
        <v>2000</v>
      </c>
      <c r="L967" s="215">
        <f t="shared" si="453"/>
        <v>2000</v>
      </c>
    </row>
    <row r="968" spans="1:12" s="206" customFormat="1" ht="25.5" hidden="1">
      <c r="A968" s="217" t="s">
        <v>231</v>
      </c>
      <c r="B968" s="204" t="s">
        <v>334</v>
      </c>
      <c r="C968" s="204" t="s">
        <v>20</v>
      </c>
      <c r="D968" s="204" t="s">
        <v>16</v>
      </c>
      <c r="E968" s="204" t="s">
        <v>80</v>
      </c>
      <c r="F968" s="204" t="s">
        <v>68</v>
      </c>
      <c r="G968" s="204" t="s">
        <v>142</v>
      </c>
      <c r="H968" s="204" t="s">
        <v>164</v>
      </c>
      <c r="I968" s="214" t="s">
        <v>92</v>
      </c>
      <c r="J968" s="215">
        <f>J969</f>
        <v>2000</v>
      </c>
      <c r="K968" s="215">
        <f t="shared" si="453"/>
        <v>2000</v>
      </c>
      <c r="L968" s="215">
        <f t="shared" si="453"/>
        <v>2000</v>
      </c>
    </row>
    <row r="969" spans="1:12" s="206" customFormat="1" ht="25.5" hidden="1">
      <c r="A969" s="216" t="s">
        <v>96</v>
      </c>
      <c r="B969" s="204" t="s">
        <v>334</v>
      </c>
      <c r="C969" s="204" t="s">
        <v>20</v>
      </c>
      <c r="D969" s="204" t="s">
        <v>16</v>
      </c>
      <c r="E969" s="204" t="s">
        <v>80</v>
      </c>
      <c r="F969" s="204" t="s">
        <v>68</v>
      </c>
      <c r="G969" s="204" t="s">
        <v>142</v>
      </c>
      <c r="H969" s="204" t="s">
        <v>164</v>
      </c>
      <c r="I969" s="214" t="s">
        <v>93</v>
      </c>
      <c r="J969" s="215">
        <v>2000</v>
      </c>
      <c r="K969" s="215">
        <v>2000</v>
      </c>
      <c r="L969" s="215">
        <v>2000</v>
      </c>
    </row>
    <row r="970" spans="1:12" s="206" customFormat="1" ht="15.75" hidden="1">
      <c r="A970" s="226" t="s">
        <v>53</v>
      </c>
      <c r="B970" s="203" t="s">
        <v>334</v>
      </c>
      <c r="C970" s="203" t="s">
        <v>17</v>
      </c>
      <c r="D970" s="204"/>
      <c r="E970" s="204"/>
      <c r="F970" s="204"/>
      <c r="G970" s="204"/>
      <c r="H970" s="204"/>
      <c r="I970" s="214"/>
      <c r="J970" s="205">
        <f>J971</f>
        <v>70544.209999999992</v>
      </c>
      <c r="K970" s="205">
        <f t="shared" ref="K970:L972" si="454">K971</f>
        <v>0</v>
      </c>
      <c r="L970" s="205">
        <f t="shared" si="454"/>
        <v>0</v>
      </c>
    </row>
    <row r="971" spans="1:12" s="206" customFormat="1" hidden="1">
      <c r="A971" s="227" t="s">
        <v>54</v>
      </c>
      <c r="B971" s="209" t="s">
        <v>334</v>
      </c>
      <c r="C971" s="209" t="s">
        <v>17</v>
      </c>
      <c r="D971" s="209" t="s">
        <v>13</v>
      </c>
      <c r="E971" s="209"/>
      <c r="F971" s="209"/>
      <c r="G971" s="209"/>
      <c r="H971" s="209"/>
      <c r="I971" s="210"/>
      <c r="J971" s="211">
        <f>J972</f>
        <v>70544.209999999992</v>
      </c>
      <c r="K971" s="211">
        <f t="shared" si="454"/>
        <v>0</v>
      </c>
      <c r="L971" s="211">
        <f t="shared" si="454"/>
        <v>0</v>
      </c>
    </row>
    <row r="972" spans="1:12" s="206" customFormat="1" hidden="1">
      <c r="A972" s="212" t="s">
        <v>81</v>
      </c>
      <c r="B972" s="224" t="s">
        <v>334</v>
      </c>
      <c r="C972" s="204" t="s">
        <v>17</v>
      </c>
      <c r="D972" s="204" t="s">
        <v>13</v>
      </c>
      <c r="E972" s="204" t="s">
        <v>80</v>
      </c>
      <c r="F972" s="204" t="s">
        <v>68</v>
      </c>
      <c r="G972" s="204" t="s">
        <v>142</v>
      </c>
      <c r="H972" s="204" t="s">
        <v>143</v>
      </c>
      <c r="I972" s="214"/>
      <c r="J972" s="221">
        <f>J973</f>
        <v>70544.209999999992</v>
      </c>
      <c r="K972" s="221">
        <f t="shared" si="454"/>
        <v>0</v>
      </c>
      <c r="L972" s="221">
        <f t="shared" si="454"/>
        <v>0</v>
      </c>
    </row>
    <row r="973" spans="1:12" s="206" customFormat="1" ht="25.5" hidden="1">
      <c r="A973" s="212" t="s">
        <v>253</v>
      </c>
      <c r="B973" s="224" t="s">
        <v>334</v>
      </c>
      <c r="C973" s="204" t="s">
        <v>17</v>
      </c>
      <c r="D973" s="204" t="s">
        <v>13</v>
      </c>
      <c r="E973" s="204" t="s">
        <v>80</v>
      </c>
      <c r="F973" s="204" t="s">
        <v>68</v>
      </c>
      <c r="G973" s="204" t="s">
        <v>142</v>
      </c>
      <c r="H973" s="204" t="s">
        <v>371</v>
      </c>
      <c r="I973" s="214"/>
      <c r="J973" s="221">
        <f>J974+J976</f>
        <v>70544.209999999992</v>
      </c>
      <c r="K973" s="221">
        <f t="shared" ref="K973:L973" si="455">K974+K976</f>
        <v>0</v>
      </c>
      <c r="L973" s="221">
        <f t="shared" si="455"/>
        <v>0</v>
      </c>
    </row>
    <row r="974" spans="1:12" s="206" customFormat="1" ht="38.25" hidden="1">
      <c r="A974" s="216" t="s">
        <v>94</v>
      </c>
      <c r="B974" s="224" t="s">
        <v>334</v>
      </c>
      <c r="C974" s="204" t="s">
        <v>17</v>
      </c>
      <c r="D974" s="204" t="s">
        <v>13</v>
      </c>
      <c r="E974" s="204" t="s">
        <v>80</v>
      </c>
      <c r="F974" s="204" t="s">
        <v>68</v>
      </c>
      <c r="G974" s="204" t="s">
        <v>142</v>
      </c>
      <c r="H974" s="204" t="s">
        <v>371</v>
      </c>
      <c r="I974" s="214" t="s">
        <v>90</v>
      </c>
      <c r="J974" s="221">
        <f>J975</f>
        <v>32810.400000000001</v>
      </c>
      <c r="K974" s="221">
        <f t="shared" ref="K974:L974" si="456">K975</f>
        <v>0</v>
      </c>
      <c r="L974" s="221">
        <f t="shared" si="456"/>
        <v>0</v>
      </c>
    </row>
    <row r="975" spans="1:12" s="206" customFormat="1" hidden="1">
      <c r="A975" s="216" t="s">
        <v>101</v>
      </c>
      <c r="B975" s="224" t="s">
        <v>334</v>
      </c>
      <c r="C975" s="204" t="s">
        <v>17</v>
      </c>
      <c r="D975" s="204" t="s">
        <v>13</v>
      </c>
      <c r="E975" s="204" t="s">
        <v>80</v>
      </c>
      <c r="F975" s="204" t="s">
        <v>68</v>
      </c>
      <c r="G975" s="204" t="s">
        <v>142</v>
      </c>
      <c r="H975" s="204" t="s">
        <v>371</v>
      </c>
      <c r="I975" s="214" t="s">
        <v>100</v>
      </c>
      <c r="J975" s="221">
        <v>32810.400000000001</v>
      </c>
      <c r="K975" s="221"/>
      <c r="L975" s="221"/>
    </row>
    <row r="976" spans="1:12" s="206" customFormat="1" ht="25.5" hidden="1">
      <c r="A976" s="217" t="s">
        <v>231</v>
      </c>
      <c r="B976" s="224" t="s">
        <v>334</v>
      </c>
      <c r="C976" s="204" t="s">
        <v>17</v>
      </c>
      <c r="D976" s="204" t="s">
        <v>13</v>
      </c>
      <c r="E976" s="204" t="s">
        <v>80</v>
      </c>
      <c r="F976" s="204" t="s">
        <v>68</v>
      </c>
      <c r="G976" s="204" t="s">
        <v>142</v>
      </c>
      <c r="H976" s="204" t="s">
        <v>371</v>
      </c>
      <c r="I976" s="214" t="s">
        <v>92</v>
      </c>
      <c r="J976" s="221">
        <f>J977</f>
        <v>37733.81</v>
      </c>
      <c r="K976" s="221">
        <f t="shared" ref="K976:L976" si="457">K977</f>
        <v>0</v>
      </c>
      <c r="L976" s="221">
        <f t="shared" si="457"/>
        <v>0</v>
      </c>
    </row>
    <row r="977" spans="1:12" s="206" customFormat="1" ht="25.5" hidden="1">
      <c r="A977" s="216" t="s">
        <v>96</v>
      </c>
      <c r="B977" s="224" t="s">
        <v>334</v>
      </c>
      <c r="C977" s="204" t="s">
        <v>17</v>
      </c>
      <c r="D977" s="204" t="s">
        <v>13</v>
      </c>
      <c r="E977" s="204" t="s">
        <v>80</v>
      </c>
      <c r="F977" s="204" t="s">
        <v>68</v>
      </c>
      <c r="G977" s="204" t="s">
        <v>142</v>
      </c>
      <c r="H977" s="204" t="s">
        <v>371</v>
      </c>
      <c r="I977" s="214" t="s">
        <v>93</v>
      </c>
      <c r="J977" s="221">
        <v>37733.81</v>
      </c>
      <c r="K977" s="221"/>
      <c r="L977" s="221"/>
    </row>
    <row r="978" spans="1:12" s="232" customFormat="1" ht="31.5" hidden="1">
      <c r="A978" s="226" t="s">
        <v>26</v>
      </c>
      <c r="B978" s="228" t="s">
        <v>334</v>
      </c>
      <c r="C978" s="228" t="s">
        <v>13</v>
      </c>
      <c r="D978" s="229"/>
      <c r="E978" s="229"/>
      <c r="F978" s="229"/>
      <c r="G978" s="229"/>
      <c r="H978" s="229"/>
      <c r="I978" s="230"/>
      <c r="J978" s="231">
        <f>J979</f>
        <v>93400</v>
      </c>
      <c r="K978" s="231">
        <f t="shared" ref="K978:L982" si="458">K979</f>
        <v>0</v>
      </c>
      <c r="L978" s="231">
        <f t="shared" si="458"/>
        <v>0</v>
      </c>
    </row>
    <row r="979" spans="1:12" s="206" customFormat="1" ht="38.25" hidden="1">
      <c r="A979" s="233" t="s">
        <v>209</v>
      </c>
      <c r="B979" s="234" t="s">
        <v>334</v>
      </c>
      <c r="C979" s="234" t="s">
        <v>13</v>
      </c>
      <c r="D979" s="234" t="s">
        <v>30</v>
      </c>
      <c r="E979" s="234"/>
      <c r="F979" s="234"/>
      <c r="G979" s="234"/>
      <c r="H979" s="234"/>
      <c r="I979" s="235"/>
      <c r="J979" s="236">
        <f>J980</f>
        <v>93400</v>
      </c>
      <c r="K979" s="236">
        <f t="shared" si="458"/>
        <v>0</v>
      </c>
      <c r="L979" s="236">
        <f t="shared" si="458"/>
        <v>0</v>
      </c>
    </row>
    <row r="980" spans="1:12" s="206" customFormat="1" ht="51" hidden="1">
      <c r="A980" s="284" t="s">
        <v>399</v>
      </c>
      <c r="B980" s="238" t="s">
        <v>334</v>
      </c>
      <c r="C980" s="238" t="s">
        <v>13</v>
      </c>
      <c r="D980" s="238" t="s">
        <v>30</v>
      </c>
      <c r="E980" s="238" t="s">
        <v>199</v>
      </c>
      <c r="F980" s="238" t="s">
        <v>68</v>
      </c>
      <c r="G980" s="238" t="s">
        <v>142</v>
      </c>
      <c r="H980" s="238" t="s">
        <v>143</v>
      </c>
      <c r="I980" s="239"/>
      <c r="J980" s="240">
        <f>J981</f>
        <v>93400</v>
      </c>
      <c r="K980" s="240">
        <f t="shared" si="458"/>
        <v>0</v>
      </c>
      <c r="L980" s="240">
        <f t="shared" si="458"/>
        <v>0</v>
      </c>
    </row>
    <row r="981" spans="1:12" s="206" customFormat="1" hidden="1">
      <c r="A981" s="218" t="s">
        <v>278</v>
      </c>
      <c r="B981" s="238" t="s">
        <v>334</v>
      </c>
      <c r="C981" s="238" t="s">
        <v>13</v>
      </c>
      <c r="D981" s="238" t="s">
        <v>30</v>
      </c>
      <c r="E981" s="238" t="s">
        <v>199</v>
      </c>
      <c r="F981" s="238" t="s">
        <v>68</v>
      </c>
      <c r="G981" s="238" t="s">
        <v>142</v>
      </c>
      <c r="H981" s="238" t="s">
        <v>277</v>
      </c>
      <c r="I981" s="239"/>
      <c r="J981" s="240">
        <f>J982</f>
        <v>93400</v>
      </c>
      <c r="K981" s="240">
        <f t="shared" si="458"/>
        <v>0</v>
      </c>
      <c r="L981" s="240">
        <f t="shared" si="458"/>
        <v>0</v>
      </c>
    </row>
    <row r="982" spans="1:12" s="206" customFormat="1" ht="25.5" hidden="1">
      <c r="A982" s="217" t="s">
        <v>231</v>
      </c>
      <c r="B982" s="238" t="s">
        <v>334</v>
      </c>
      <c r="C982" s="238" t="s">
        <v>13</v>
      </c>
      <c r="D982" s="238" t="s">
        <v>30</v>
      </c>
      <c r="E982" s="238" t="s">
        <v>199</v>
      </c>
      <c r="F982" s="238" t="s">
        <v>68</v>
      </c>
      <c r="G982" s="238" t="s">
        <v>142</v>
      </c>
      <c r="H982" s="238" t="s">
        <v>277</v>
      </c>
      <c r="I982" s="239" t="s">
        <v>92</v>
      </c>
      <c r="J982" s="240">
        <f>J983</f>
        <v>93400</v>
      </c>
      <c r="K982" s="240">
        <f t="shared" si="458"/>
        <v>0</v>
      </c>
      <c r="L982" s="240">
        <f t="shared" si="458"/>
        <v>0</v>
      </c>
    </row>
    <row r="983" spans="1:12" s="206" customFormat="1" ht="25.5" hidden="1">
      <c r="A983" s="216" t="s">
        <v>96</v>
      </c>
      <c r="B983" s="238" t="s">
        <v>334</v>
      </c>
      <c r="C983" s="238" t="s">
        <v>13</v>
      </c>
      <c r="D983" s="238" t="s">
        <v>30</v>
      </c>
      <c r="E983" s="238" t="s">
        <v>199</v>
      </c>
      <c r="F983" s="238" t="s">
        <v>68</v>
      </c>
      <c r="G983" s="238" t="s">
        <v>142</v>
      </c>
      <c r="H983" s="238" t="s">
        <v>277</v>
      </c>
      <c r="I983" s="239" t="s">
        <v>93</v>
      </c>
      <c r="J983" s="240">
        <v>93400</v>
      </c>
      <c r="K983" s="240"/>
      <c r="L983" s="240"/>
    </row>
    <row r="984" spans="1:12" s="206" customFormat="1" ht="15.75" hidden="1">
      <c r="A984" s="202" t="s">
        <v>15</v>
      </c>
      <c r="B984" s="243" t="s">
        <v>334</v>
      </c>
      <c r="C984" s="243" t="s">
        <v>16</v>
      </c>
      <c r="D984" s="224"/>
      <c r="E984" s="224"/>
      <c r="F984" s="224"/>
      <c r="G984" s="224"/>
      <c r="H984" s="224"/>
      <c r="I984" s="225"/>
      <c r="J984" s="205">
        <f>+J985</f>
        <v>800000</v>
      </c>
      <c r="K984" s="205">
        <f t="shared" ref="K984:L984" si="459">+K985</f>
        <v>0</v>
      </c>
      <c r="L984" s="205">
        <f t="shared" si="459"/>
        <v>0</v>
      </c>
    </row>
    <row r="985" spans="1:12" s="206" customFormat="1" hidden="1">
      <c r="A985" s="207" t="s">
        <v>59</v>
      </c>
      <c r="B985" s="208" t="s">
        <v>334</v>
      </c>
      <c r="C985" s="208" t="s">
        <v>16</v>
      </c>
      <c r="D985" s="208" t="s">
        <v>14</v>
      </c>
      <c r="E985" s="208"/>
      <c r="F985" s="208"/>
      <c r="G985" s="208"/>
      <c r="H985" s="204"/>
      <c r="I985" s="214"/>
      <c r="J985" s="211">
        <f>J986</f>
        <v>800000</v>
      </c>
      <c r="K985" s="211">
        <f t="shared" ref="K985:L988" si="460">K986</f>
        <v>0</v>
      </c>
      <c r="L985" s="211">
        <f t="shared" si="460"/>
        <v>0</v>
      </c>
    </row>
    <row r="986" spans="1:12" s="206" customFormat="1" hidden="1">
      <c r="A986" s="212" t="s">
        <v>82</v>
      </c>
      <c r="B986" s="204" t="s">
        <v>334</v>
      </c>
      <c r="C986" s="204" t="s">
        <v>16</v>
      </c>
      <c r="D986" s="204" t="s">
        <v>14</v>
      </c>
      <c r="E986" s="204" t="s">
        <v>80</v>
      </c>
      <c r="F986" s="204" t="s">
        <v>68</v>
      </c>
      <c r="G986" s="204" t="s">
        <v>142</v>
      </c>
      <c r="H986" s="204" t="s">
        <v>143</v>
      </c>
      <c r="I986" s="214"/>
      <c r="J986" s="215">
        <f>J987</f>
        <v>800000</v>
      </c>
      <c r="K986" s="215">
        <f t="shared" si="460"/>
        <v>0</v>
      </c>
      <c r="L986" s="215">
        <f t="shared" si="460"/>
        <v>0</v>
      </c>
    </row>
    <row r="987" spans="1:12" s="206" customFormat="1" ht="38.25" hidden="1">
      <c r="A987" s="212" t="s">
        <v>291</v>
      </c>
      <c r="B987" s="204" t="s">
        <v>334</v>
      </c>
      <c r="C987" s="204" t="s">
        <v>16</v>
      </c>
      <c r="D987" s="204" t="s">
        <v>14</v>
      </c>
      <c r="E987" s="204" t="s">
        <v>80</v>
      </c>
      <c r="F987" s="204" t="s">
        <v>68</v>
      </c>
      <c r="G987" s="204" t="s">
        <v>142</v>
      </c>
      <c r="H987" s="204" t="s">
        <v>167</v>
      </c>
      <c r="I987" s="214"/>
      <c r="J987" s="215">
        <f>J988</f>
        <v>800000</v>
      </c>
      <c r="K987" s="215">
        <f t="shared" si="460"/>
        <v>0</v>
      </c>
      <c r="L987" s="215">
        <f t="shared" si="460"/>
        <v>0</v>
      </c>
    </row>
    <row r="988" spans="1:12" s="206" customFormat="1" ht="25.5" hidden="1">
      <c r="A988" s="217" t="s">
        <v>231</v>
      </c>
      <c r="B988" s="204" t="s">
        <v>334</v>
      </c>
      <c r="C988" s="204" t="s">
        <v>16</v>
      </c>
      <c r="D988" s="204" t="s">
        <v>14</v>
      </c>
      <c r="E988" s="204" t="s">
        <v>80</v>
      </c>
      <c r="F988" s="204" t="s">
        <v>68</v>
      </c>
      <c r="G988" s="204" t="s">
        <v>142</v>
      </c>
      <c r="H988" s="204" t="s">
        <v>167</v>
      </c>
      <c r="I988" s="214" t="s">
        <v>92</v>
      </c>
      <c r="J988" s="215">
        <f>J989</f>
        <v>800000</v>
      </c>
      <c r="K988" s="215">
        <f t="shared" si="460"/>
        <v>0</v>
      </c>
      <c r="L988" s="215">
        <f t="shared" si="460"/>
        <v>0</v>
      </c>
    </row>
    <row r="989" spans="1:12" s="206" customFormat="1" ht="25.5" hidden="1">
      <c r="A989" s="216" t="s">
        <v>96</v>
      </c>
      <c r="B989" s="204" t="s">
        <v>334</v>
      </c>
      <c r="C989" s="204" t="s">
        <v>16</v>
      </c>
      <c r="D989" s="204" t="s">
        <v>14</v>
      </c>
      <c r="E989" s="204" t="s">
        <v>80</v>
      </c>
      <c r="F989" s="204" t="s">
        <v>68</v>
      </c>
      <c r="G989" s="204" t="s">
        <v>142</v>
      </c>
      <c r="H989" s="204" t="s">
        <v>167</v>
      </c>
      <c r="I989" s="214" t="s">
        <v>93</v>
      </c>
      <c r="J989" s="215">
        <v>800000</v>
      </c>
      <c r="K989" s="215"/>
      <c r="L989" s="215"/>
    </row>
    <row r="990" spans="1:12" s="206" customFormat="1" ht="15.75" hidden="1">
      <c r="A990" s="250" t="s">
        <v>45</v>
      </c>
      <c r="B990" s="251" t="s">
        <v>334</v>
      </c>
      <c r="C990" s="251" t="s">
        <v>18</v>
      </c>
      <c r="D990" s="251"/>
      <c r="E990" s="251"/>
      <c r="F990" s="251"/>
      <c r="G990" s="251"/>
      <c r="H990" s="251"/>
      <c r="I990" s="252"/>
      <c r="J990" s="205">
        <f>J991+J996</f>
        <v>1450146</v>
      </c>
      <c r="K990" s="205">
        <f t="shared" ref="K990:L990" si="461">K991+K996</f>
        <v>1500909.52</v>
      </c>
      <c r="L990" s="205">
        <f t="shared" si="461"/>
        <v>1553703.58</v>
      </c>
    </row>
    <row r="991" spans="1:12" s="206" customFormat="1" hidden="1">
      <c r="A991" s="255" t="s">
        <v>46</v>
      </c>
      <c r="B991" s="209" t="s">
        <v>334</v>
      </c>
      <c r="C991" s="209" t="s">
        <v>18</v>
      </c>
      <c r="D991" s="209" t="s">
        <v>17</v>
      </c>
      <c r="E991" s="209"/>
      <c r="F991" s="209"/>
      <c r="G991" s="209"/>
      <c r="H991" s="209"/>
      <c r="I991" s="210"/>
      <c r="J991" s="211">
        <f>J992</f>
        <v>0</v>
      </c>
      <c r="K991" s="211">
        <f t="shared" ref="K991:L994" si="462">K992</f>
        <v>0</v>
      </c>
      <c r="L991" s="211">
        <f t="shared" si="462"/>
        <v>0</v>
      </c>
    </row>
    <row r="992" spans="1:12" s="206" customFormat="1" hidden="1">
      <c r="A992" s="212" t="s">
        <v>81</v>
      </c>
      <c r="B992" s="204" t="s">
        <v>334</v>
      </c>
      <c r="C992" s="204" t="s">
        <v>18</v>
      </c>
      <c r="D992" s="204" t="s">
        <v>17</v>
      </c>
      <c r="E992" s="204" t="s">
        <v>80</v>
      </c>
      <c r="F992" s="204" t="s">
        <v>68</v>
      </c>
      <c r="G992" s="204" t="s">
        <v>142</v>
      </c>
      <c r="H992" s="204" t="s">
        <v>143</v>
      </c>
      <c r="I992" s="214"/>
      <c r="J992" s="215">
        <f>J993</f>
        <v>0</v>
      </c>
      <c r="K992" s="215">
        <f t="shared" si="462"/>
        <v>0</v>
      </c>
      <c r="L992" s="215">
        <f t="shared" si="462"/>
        <v>0</v>
      </c>
    </row>
    <row r="993" spans="1:12" s="206" customFormat="1" hidden="1">
      <c r="A993" s="245" t="s">
        <v>298</v>
      </c>
      <c r="B993" s="204" t="s">
        <v>334</v>
      </c>
      <c r="C993" s="204" t="s">
        <v>18</v>
      </c>
      <c r="D993" s="204" t="s">
        <v>17</v>
      </c>
      <c r="E993" s="204" t="s">
        <v>80</v>
      </c>
      <c r="F993" s="204" t="s">
        <v>68</v>
      </c>
      <c r="G993" s="204" t="s">
        <v>142</v>
      </c>
      <c r="H993" s="204" t="s">
        <v>297</v>
      </c>
      <c r="I993" s="214"/>
      <c r="J993" s="215">
        <f>J994</f>
        <v>0</v>
      </c>
      <c r="K993" s="215">
        <f t="shared" si="462"/>
        <v>0</v>
      </c>
      <c r="L993" s="215">
        <f t="shared" si="462"/>
        <v>0</v>
      </c>
    </row>
    <row r="994" spans="1:12" s="206" customFormat="1" ht="25.5" hidden="1">
      <c r="A994" s="217" t="s">
        <v>231</v>
      </c>
      <c r="B994" s="204" t="s">
        <v>334</v>
      </c>
      <c r="C994" s="204" t="s">
        <v>18</v>
      </c>
      <c r="D994" s="204" t="s">
        <v>17</v>
      </c>
      <c r="E994" s="204" t="s">
        <v>80</v>
      </c>
      <c r="F994" s="204" t="s">
        <v>68</v>
      </c>
      <c r="G994" s="204" t="s">
        <v>142</v>
      </c>
      <c r="H994" s="204" t="s">
        <v>297</v>
      </c>
      <c r="I994" s="214" t="s">
        <v>92</v>
      </c>
      <c r="J994" s="215">
        <f>J995</f>
        <v>0</v>
      </c>
      <c r="K994" s="215">
        <f t="shared" si="462"/>
        <v>0</v>
      </c>
      <c r="L994" s="215">
        <f t="shared" si="462"/>
        <v>0</v>
      </c>
    </row>
    <row r="995" spans="1:12" s="206" customFormat="1" ht="25.5" hidden="1">
      <c r="A995" s="216" t="s">
        <v>96</v>
      </c>
      <c r="B995" s="204" t="s">
        <v>334</v>
      </c>
      <c r="C995" s="204" t="s">
        <v>18</v>
      </c>
      <c r="D995" s="204" t="s">
        <v>17</v>
      </c>
      <c r="E995" s="204" t="s">
        <v>80</v>
      </c>
      <c r="F995" s="204" t="s">
        <v>68</v>
      </c>
      <c r="G995" s="204" t="s">
        <v>142</v>
      </c>
      <c r="H995" s="204" t="s">
        <v>297</v>
      </c>
      <c r="I995" s="214" t="s">
        <v>93</v>
      </c>
      <c r="J995" s="215"/>
      <c r="K995" s="215"/>
      <c r="L995" s="215"/>
    </row>
    <row r="996" spans="1:12" s="232" customFormat="1" hidden="1">
      <c r="A996" s="255" t="s">
        <v>66</v>
      </c>
      <c r="B996" s="208" t="s">
        <v>334</v>
      </c>
      <c r="C996" s="208" t="s">
        <v>18</v>
      </c>
      <c r="D996" s="208" t="s">
        <v>13</v>
      </c>
      <c r="E996" s="208"/>
      <c r="F996" s="208"/>
      <c r="G996" s="208"/>
      <c r="H996" s="208"/>
      <c r="I996" s="219"/>
      <c r="J996" s="211">
        <f>J997</f>
        <v>1450146</v>
      </c>
      <c r="K996" s="211">
        <f t="shared" ref="K996:L996" si="463">K997</f>
        <v>1500909.52</v>
      </c>
      <c r="L996" s="211">
        <f t="shared" si="463"/>
        <v>1553703.58</v>
      </c>
    </row>
    <row r="997" spans="1:12" s="206" customFormat="1" hidden="1">
      <c r="A997" s="212" t="s">
        <v>81</v>
      </c>
      <c r="B997" s="204" t="s">
        <v>334</v>
      </c>
      <c r="C997" s="204" t="s">
        <v>18</v>
      </c>
      <c r="D997" s="204" t="s">
        <v>13</v>
      </c>
      <c r="E997" s="204" t="s">
        <v>80</v>
      </c>
      <c r="F997" s="204" t="s">
        <v>68</v>
      </c>
      <c r="G997" s="204" t="s">
        <v>142</v>
      </c>
      <c r="H997" s="204" t="s">
        <v>143</v>
      </c>
      <c r="I997" s="214"/>
      <c r="J997" s="215">
        <f>J998+J1001</f>
        <v>1450146</v>
      </c>
      <c r="K997" s="215">
        <f t="shared" ref="K997:L997" si="464">K998+K1001</f>
        <v>1500909.52</v>
      </c>
      <c r="L997" s="215">
        <f t="shared" si="464"/>
        <v>1553703.58</v>
      </c>
    </row>
    <row r="998" spans="1:12" s="206" customFormat="1" ht="14.25" hidden="1">
      <c r="A998" s="256" t="s">
        <v>301</v>
      </c>
      <c r="B998" s="204" t="s">
        <v>334</v>
      </c>
      <c r="C998" s="204" t="s">
        <v>18</v>
      </c>
      <c r="D998" s="204" t="s">
        <v>13</v>
      </c>
      <c r="E998" s="204" t="s">
        <v>80</v>
      </c>
      <c r="F998" s="204" t="s">
        <v>68</v>
      </c>
      <c r="G998" s="204" t="s">
        <v>142</v>
      </c>
      <c r="H998" s="204" t="s">
        <v>300</v>
      </c>
      <c r="I998" s="214"/>
      <c r="J998" s="215">
        <f>J999</f>
        <v>26058</v>
      </c>
      <c r="K998" s="215">
        <f t="shared" ref="K998:L999" si="465">K999</f>
        <v>26058</v>
      </c>
      <c r="L998" s="215">
        <f t="shared" si="465"/>
        <v>26058</v>
      </c>
    </row>
    <row r="999" spans="1:12" s="206" customFormat="1" ht="25.5" hidden="1">
      <c r="A999" s="217" t="s">
        <v>231</v>
      </c>
      <c r="B999" s="204" t="s">
        <v>334</v>
      </c>
      <c r="C999" s="204" t="s">
        <v>18</v>
      </c>
      <c r="D999" s="204" t="s">
        <v>13</v>
      </c>
      <c r="E999" s="204" t="s">
        <v>80</v>
      </c>
      <c r="F999" s="204" t="s">
        <v>68</v>
      </c>
      <c r="G999" s="204" t="s">
        <v>142</v>
      </c>
      <c r="H999" s="204" t="s">
        <v>300</v>
      </c>
      <c r="I999" s="214" t="s">
        <v>92</v>
      </c>
      <c r="J999" s="215">
        <f>J1000</f>
        <v>26058</v>
      </c>
      <c r="K999" s="215">
        <f t="shared" si="465"/>
        <v>26058</v>
      </c>
      <c r="L999" s="215">
        <f t="shared" si="465"/>
        <v>26058</v>
      </c>
    </row>
    <row r="1000" spans="1:12" s="206" customFormat="1" ht="25.5" hidden="1">
      <c r="A1000" s="216" t="s">
        <v>96</v>
      </c>
      <c r="B1000" s="204" t="s">
        <v>334</v>
      </c>
      <c r="C1000" s="204" t="s">
        <v>18</v>
      </c>
      <c r="D1000" s="204" t="s">
        <v>13</v>
      </c>
      <c r="E1000" s="204" t="s">
        <v>80</v>
      </c>
      <c r="F1000" s="204" t="s">
        <v>68</v>
      </c>
      <c r="G1000" s="204" t="s">
        <v>142</v>
      </c>
      <c r="H1000" s="204" t="s">
        <v>300</v>
      </c>
      <c r="I1000" s="214" t="s">
        <v>93</v>
      </c>
      <c r="J1000" s="215">
        <v>26058</v>
      </c>
      <c r="K1000" s="215">
        <v>26058</v>
      </c>
      <c r="L1000" s="215">
        <v>26058</v>
      </c>
    </row>
    <row r="1001" spans="1:12" s="206" customFormat="1" hidden="1">
      <c r="A1001" s="216" t="s">
        <v>303</v>
      </c>
      <c r="B1001" s="204" t="s">
        <v>334</v>
      </c>
      <c r="C1001" s="204" t="s">
        <v>18</v>
      </c>
      <c r="D1001" s="204" t="s">
        <v>13</v>
      </c>
      <c r="E1001" s="204" t="s">
        <v>80</v>
      </c>
      <c r="F1001" s="204" t="s">
        <v>68</v>
      </c>
      <c r="G1001" s="204" t="s">
        <v>142</v>
      </c>
      <c r="H1001" s="204" t="s">
        <v>299</v>
      </c>
      <c r="I1001" s="214"/>
      <c r="J1001" s="215">
        <f>J1002</f>
        <v>1424088</v>
      </c>
      <c r="K1001" s="215">
        <f t="shared" ref="K1001:L1002" si="466">K1002</f>
        <v>1474851.52</v>
      </c>
      <c r="L1001" s="215">
        <f t="shared" si="466"/>
        <v>1527645.58</v>
      </c>
    </row>
    <row r="1002" spans="1:12" s="206" customFormat="1" ht="25.5" hidden="1">
      <c r="A1002" s="217" t="s">
        <v>231</v>
      </c>
      <c r="B1002" s="204" t="s">
        <v>334</v>
      </c>
      <c r="C1002" s="204" t="s">
        <v>18</v>
      </c>
      <c r="D1002" s="204" t="s">
        <v>13</v>
      </c>
      <c r="E1002" s="204" t="s">
        <v>80</v>
      </c>
      <c r="F1002" s="204" t="s">
        <v>68</v>
      </c>
      <c r="G1002" s="204" t="s">
        <v>142</v>
      </c>
      <c r="H1002" s="204" t="s">
        <v>299</v>
      </c>
      <c r="I1002" s="214" t="s">
        <v>92</v>
      </c>
      <c r="J1002" s="215">
        <f>J1003</f>
        <v>1424088</v>
      </c>
      <c r="K1002" s="215">
        <f t="shared" si="466"/>
        <v>1474851.52</v>
      </c>
      <c r="L1002" s="215">
        <f t="shared" si="466"/>
        <v>1527645.58</v>
      </c>
    </row>
    <row r="1003" spans="1:12" s="206" customFormat="1" ht="25.5" hidden="1">
      <c r="A1003" s="216" t="s">
        <v>96</v>
      </c>
      <c r="B1003" s="204" t="s">
        <v>334</v>
      </c>
      <c r="C1003" s="204" t="s">
        <v>18</v>
      </c>
      <c r="D1003" s="204" t="s">
        <v>13</v>
      </c>
      <c r="E1003" s="204" t="s">
        <v>80</v>
      </c>
      <c r="F1003" s="204" t="s">
        <v>68</v>
      </c>
      <c r="G1003" s="204" t="s">
        <v>142</v>
      </c>
      <c r="H1003" s="204" t="s">
        <v>299</v>
      </c>
      <c r="I1003" s="214" t="s">
        <v>93</v>
      </c>
      <c r="J1003" s="215">
        <v>1424088</v>
      </c>
      <c r="K1003" s="215">
        <v>1474851.52</v>
      </c>
      <c r="L1003" s="215">
        <v>1527645.58</v>
      </c>
    </row>
    <row r="1004" spans="1:12" s="206" customFormat="1" ht="15.75" hidden="1">
      <c r="A1004" s="202" t="s">
        <v>63</v>
      </c>
      <c r="B1004" s="251" t="s">
        <v>334</v>
      </c>
      <c r="C1004" s="251" t="s">
        <v>3</v>
      </c>
      <c r="D1004" s="251"/>
      <c r="E1004" s="251"/>
      <c r="F1004" s="251"/>
      <c r="G1004" s="251"/>
      <c r="H1004" s="251"/>
      <c r="I1004" s="252"/>
      <c r="J1004" s="205">
        <f>J1005</f>
        <v>0</v>
      </c>
      <c r="K1004" s="205">
        <f t="shared" ref="K1004:L1008" si="467">K1005</f>
        <v>0</v>
      </c>
      <c r="L1004" s="205">
        <f t="shared" si="467"/>
        <v>0</v>
      </c>
    </row>
    <row r="1005" spans="1:12" s="206" customFormat="1" hidden="1">
      <c r="A1005" s="207" t="s">
        <v>201</v>
      </c>
      <c r="B1005" s="209" t="s">
        <v>334</v>
      </c>
      <c r="C1005" s="209" t="s">
        <v>3</v>
      </c>
      <c r="D1005" s="209" t="s">
        <v>18</v>
      </c>
      <c r="E1005" s="209"/>
      <c r="F1005" s="209"/>
      <c r="G1005" s="209"/>
      <c r="H1005" s="209"/>
      <c r="I1005" s="210"/>
      <c r="J1005" s="211">
        <f>J1006</f>
        <v>0</v>
      </c>
      <c r="K1005" s="211">
        <f t="shared" si="467"/>
        <v>0</v>
      </c>
      <c r="L1005" s="211">
        <f t="shared" si="467"/>
        <v>0</v>
      </c>
    </row>
    <row r="1006" spans="1:12" s="206" customFormat="1" ht="25.5" hidden="1">
      <c r="A1006" s="283" t="s">
        <v>404</v>
      </c>
      <c r="B1006" s="204" t="s">
        <v>334</v>
      </c>
      <c r="C1006" s="204" t="s">
        <v>3</v>
      </c>
      <c r="D1006" s="204" t="s">
        <v>18</v>
      </c>
      <c r="E1006" s="204" t="s">
        <v>296</v>
      </c>
      <c r="F1006" s="204" t="s">
        <v>68</v>
      </c>
      <c r="G1006" s="204" t="s">
        <v>142</v>
      </c>
      <c r="H1006" s="204" t="s">
        <v>143</v>
      </c>
      <c r="I1006" s="214"/>
      <c r="J1006" s="215">
        <f>J1007</f>
        <v>0</v>
      </c>
      <c r="K1006" s="215">
        <f t="shared" si="467"/>
        <v>0</v>
      </c>
      <c r="L1006" s="215">
        <f t="shared" si="467"/>
        <v>0</v>
      </c>
    </row>
    <row r="1007" spans="1:12" s="206" customFormat="1" ht="25.5" hidden="1">
      <c r="A1007" s="216" t="s">
        <v>309</v>
      </c>
      <c r="B1007" s="204" t="s">
        <v>334</v>
      </c>
      <c r="C1007" s="204" t="s">
        <v>3</v>
      </c>
      <c r="D1007" s="204" t="s">
        <v>18</v>
      </c>
      <c r="E1007" s="204" t="s">
        <v>296</v>
      </c>
      <c r="F1007" s="204" t="s">
        <v>68</v>
      </c>
      <c r="G1007" s="204" t="s">
        <v>142</v>
      </c>
      <c r="H1007" s="204" t="s">
        <v>308</v>
      </c>
      <c r="I1007" s="214"/>
      <c r="J1007" s="215">
        <f>J1008</f>
        <v>0</v>
      </c>
      <c r="K1007" s="215">
        <f t="shared" si="467"/>
        <v>0</v>
      </c>
      <c r="L1007" s="215">
        <f t="shared" si="467"/>
        <v>0</v>
      </c>
    </row>
    <row r="1008" spans="1:12" s="206" customFormat="1" ht="25.5" hidden="1">
      <c r="A1008" s="217" t="s">
        <v>231</v>
      </c>
      <c r="B1008" s="204" t="s">
        <v>334</v>
      </c>
      <c r="C1008" s="204" t="s">
        <v>3</v>
      </c>
      <c r="D1008" s="204" t="s">
        <v>18</v>
      </c>
      <c r="E1008" s="204" t="s">
        <v>296</v>
      </c>
      <c r="F1008" s="204" t="s">
        <v>68</v>
      </c>
      <c r="G1008" s="204" t="s">
        <v>142</v>
      </c>
      <c r="H1008" s="204" t="s">
        <v>308</v>
      </c>
      <c r="I1008" s="214" t="s">
        <v>92</v>
      </c>
      <c r="J1008" s="215">
        <f>J1009</f>
        <v>0</v>
      </c>
      <c r="K1008" s="215">
        <f t="shared" si="467"/>
        <v>0</v>
      </c>
      <c r="L1008" s="215">
        <f t="shared" si="467"/>
        <v>0</v>
      </c>
    </row>
    <row r="1009" spans="1:12" s="206" customFormat="1" ht="25.5" hidden="1">
      <c r="A1009" s="216" t="s">
        <v>96</v>
      </c>
      <c r="B1009" s="204" t="s">
        <v>334</v>
      </c>
      <c r="C1009" s="204" t="s">
        <v>3</v>
      </c>
      <c r="D1009" s="204" t="s">
        <v>18</v>
      </c>
      <c r="E1009" s="204" t="s">
        <v>296</v>
      </c>
      <c r="F1009" s="204" t="s">
        <v>68</v>
      </c>
      <c r="G1009" s="204" t="s">
        <v>142</v>
      </c>
      <c r="H1009" s="204" t="s">
        <v>308</v>
      </c>
      <c r="I1009" s="214" t="s">
        <v>93</v>
      </c>
      <c r="J1009" s="215"/>
      <c r="K1009" s="215"/>
      <c r="L1009" s="215"/>
    </row>
    <row r="1010" spans="1:12" s="199" customFormat="1" ht="15.75" hidden="1">
      <c r="A1010" s="198" t="s">
        <v>349</v>
      </c>
      <c r="J1010" s="200">
        <f>J1011+J1024+J1032+J1041+J1056</f>
        <v>19148797.210000001</v>
      </c>
      <c r="K1010" s="200">
        <f>K1011+K1024+K1032+K1041+K1056</f>
        <v>11554746.279999999</v>
      </c>
      <c r="L1010" s="200">
        <f>L1011+L1024+L1032+L1041+L1056</f>
        <v>11569739.290000001</v>
      </c>
    </row>
    <row r="1011" spans="1:12" s="206" customFormat="1" ht="15.75" hidden="1">
      <c r="A1011" s="202" t="s">
        <v>32</v>
      </c>
      <c r="B1011" s="203" t="s">
        <v>334</v>
      </c>
      <c r="C1011" s="203" t="s">
        <v>20</v>
      </c>
      <c r="D1011" s="204"/>
      <c r="E1011" s="204"/>
      <c r="F1011" s="204"/>
      <c r="G1011" s="204"/>
      <c r="H1011" s="204"/>
      <c r="I1011" s="204"/>
      <c r="J1011" s="205">
        <f>J1012</f>
        <v>10747888</v>
      </c>
      <c r="K1011" s="205">
        <f t="shared" ref="K1011:L1012" si="468">K1012</f>
        <v>10768365.92</v>
      </c>
      <c r="L1011" s="205">
        <f t="shared" si="468"/>
        <v>10762542.960000001</v>
      </c>
    </row>
    <row r="1012" spans="1:12" s="206" customFormat="1" ht="38.25" hidden="1">
      <c r="A1012" s="207" t="s">
        <v>0</v>
      </c>
      <c r="B1012" s="208" t="s">
        <v>334</v>
      </c>
      <c r="C1012" s="208" t="s">
        <v>20</v>
      </c>
      <c r="D1012" s="208" t="s">
        <v>16</v>
      </c>
      <c r="E1012" s="208"/>
      <c r="F1012" s="208"/>
      <c r="G1012" s="208"/>
      <c r="H1012" s="204"/>
      <c r="I1012" s="214"/>
      <c r="J1012" s="211">
        <f>J1013</f>
        <v>10747888</v>
      </c>
      <c r="K1012" s="211">
        <f t="shared" si="468"/>
        <v>10768365.92</v>
      </c>
      <c r="L1012" s="211">
        <f t="shared" si="468"/>
        <v>10762542.960000001</v>
      </c>
    </row>
    <row r="1013" spans="1:12" s="206" customFormat="1" hidden="1">
      <c r="A1013" s="212" t="s">
        <v>81</v>
      </c>
      <c r="B1013" s="204" t="s">
        <v>334</v>
      </c>
      <c r="C1013" s="204" t="s">
        <v>20</v>
      </c>
      <c r="D1013" s="204" t="s">
        <v>16</v>
      </c>
      <c r="E1013" s="204" t="s">
        <v>80</v>
      </c>
      <c r="F1013" s="204" t="s">
        <v>68</v>
      </c>
      <c r="G1013" s="204" t="s">
        <v>142</v>
      </c>
      <c r="H1013" s="204" t="s">
        <v>143</v>
      </c>
      <c r="I1013" s="214"/>
      <c r="J1013" s="215">
        <f>J1014+J1021</f>
        <v>10747888</v>
      </c>
      <c r="K1013" s="215">
        <f t="shared" ref="K1013:L1013" si="469">K1014+K1021</f>
        <v>10768365.92</v>
      </c>
      <c r="L1013" s="215">
        <f t="shared" si="469"/>
        <v>10762542.960000001</v>
      </c>
    </row>
    <row r="1014" spans="1:12" s="206" customFormat="1" ht="25.5" hidden="1">
      <c r="A1014" s="212" t="s">
        <v>85</v>
      </c>
      <c r="B1014" s="204" t="s">
        <v>334</v>
      </c>
      <c r="C1014" s="204" t="s">
        <v>20</v>
      </c>
      <c r="D1014" s="204" t="s">
        <v>16</v>
      </c>
      <c r="E1014" s="204" t="s">
        <v>80</v>
      </c>
      <c r="F1014" s="204" t="s">
        <v>68</v>
      </c>
      <c r="G1014" s="204" t="s">
        <v>142</v>
      </c>
      <c r="H1014" s="204" t="s">
        <v>152</v>
      </c>
      <c r="I1014" s="214"/>
      <c r="J1014" s="215">
        <f>J1015+J1017+J1019</f>
        <v>10741888</v>
      </c>
      <c r="K1014" s="215">
        <f t="shared" ref="K1014:L1014" si="470">K1015+K1017+K1019</f>
        <v>10762365.92</v>
      </c>
      <c r="L1014" s="215">
        <f t="shared" si="470"/>
        <v>10756542.960000001</v>
      </c>
    </row>
    <row r="1015" spans="1:12" s="206" customFormat="1" ht="38.25" hidden="1">
      <c r="A1015" s="216" t="s">
        <v>94</v>
      </c>
      <c r="B1015" s="204" t="s">
        <v>334</v>
      </c>
      <c r="C1015" s="204" t="s">
        <v>20</v>
      </c>
      <c r="D1015" s="204" t="s">
        <v>16</v>
      </c>
      <c r="E1015" s="204" t="s">
        <v>80</v>
      </c>
      <c r="F1015" s="204" t="s">
        <v>68</v>
      </c>
      <c r="G1015" s="204" t="s">
        <v>142</v>
      </c>
      <c r="H1015" s="204" t="s">
        <v>152</v>
      </c>
      <c r="I1015" s="214" t="s">
        <v>90</v>
      </c>
      <c r="J1015" s="215">
        <f>J1016</f>
        <v>9185740</v>
      </c>
      <c r="K1015" s="215">
        <f t="shared" ref="K1015:L1015" si="471">K1016</f>
        <v>9163740</v>
      </c>
      <c r="L1015" s="215">
        <f t="shared" si="471"/>
        <v>9113740</v>
      </c>
    </row>
    <row r="1016" spans="1:12" s="206" customFormat="1" hidden="1">
      <c r="A1016" s="216" t="s">
        <v>101</v>
      </c>
      <c r="B1016" s="204" t="s">
        <v>334</v>
      </c>
      <c r="C1016" s="204" t="s">
        <v>20</v>
      </c>
      <c r="D1016" s="204" t="s">
        <v>16</v>
      </c>
      <c r="E1016" s="204" t="s">
        <v>80</v>
      </c>
      <c r="F1016" s="204" t="s">
        <v>68</v>
      </c>
      <c r="G1016" s="204" t="s">
        <v>142</v>
      </c>
      <c r="H1016" s="204" t="s">
        <v>152</v>
      </c>
      <c r="I1016" s="214" t="s">
        <v>100</v>
      </c>
      <c r="J1016" s="215">
        <v>9185740</v>
      </c>
      <c r="K1016" s="215">
        <v>9163740</v>
      </c>
      <c r="L1016" s="215">
        <f>9163740-50000</f>
        <v>9113740</v>
      </c>
    </row>
    <row r="1017" spans="1:12" s="206" customFormat="1" ht="25.5" hidden="1">
      <c r="A1017" s="217" t="s">
        <v>231</v>
      </c>
      <c r="B1017" s="204" t="s">
        <v>334</v>
      </c>
      <c r="C1017" s="204" t="s">
        <v>20</v>
      </c>
      <c r="D1017" s="204" t="s">
        <v>16</v>
      </c>
      <c r="E1017" s="204" t="s">
        <v>80</v>
      </c>
      <c r="F1017" s="204" t="s">
        <v>68</v>
      </c>
      <c r="G1017" s="204" t="s">
        <v>142</v>
      </c>
      <c r="H1017" s="204" t="s">
        <v>152</v>
      </c>
      <c r="I1017" s="214" t="s">
        <v>92</v>
      </c>
      <c r="J1017" s="215">
        <f>J1018</f>
        <v>1530148</v>
      </c>
      <c r="K1017" s="215">
        <f t="shared" ref="K1017:L1017" si="472">K1018</f>
        <v>1572625.92</v>
      </c>
      <c r="L1017" s="215">
        <f t="shared" si="472"/>
        <v>1616802.96</v>
      </c>
    </row>
    <row r="1018" spans="1:12" s="206" customFormat="1" ht="25.5" hidden="1">
      <c r="A1018" s="216" t="s">
        <v>96</v>
      </c>
      <c r="B1018" s="204" t="s">
        <v>334</v>
      </c>
      <c r="C1018" s="204" t="s">
        <v>20</v>
      </c>
      <c r="D1018" s="204" t="s">
        <v>16</v>
      </c>
      <c r="E1018" s="204" t="s">
        <v>80</v>
      </c>
      <c r="F1018" s="204" t="s">
        <v>68</v>
      </c>
      <c r="G1018" s="204" t="s">
        <v>142</v>
      </c>
      <c r="H1018" s="204" t="s">
        <v>152</v>
      </c>
      <c r="I1018" s="214" t="s">
        <v>93</v>
      </c>
      <c r="J1018" s="215">
        <v>1530148</v>
      </c>
      <c r="K1018" s="215">
        <v>1572625.92</v>
      </c>
      <c r="L1018" s="215">
        <v>1616802.96</v>
      </c>
    </row>
    <row r="1019" spans="1:12" s="206" customFormat="1" hidden="1">
      <c r="A1019" s="216" t="s">
        <v>78</v>
      </c>
      <c r="B1019" s="204" t="s">
        <v>334</v>
      </c>
      <c r="C1019" s="204" t="s">
        <v>20</v>
      </c>
      <c r="D1019" s="204" t="s">
        <v>16</v>
      </c>
      <c r="E1019" s="204" t="s">
        <v>80</v>
      </c>
      <c r="F1019" s="204" t="s">
        <v>68</v>
      </c>
      <c r="G1019" s="204" t="s">
        <v>142</v>
      </c>
      <c r="H1019" s="204" t="s">
        <v>152</v>
      </c>
      <c r="I1019" s="214" t="s">
        <v>75</v>
      </c>
      <c r="J1019" s="215">
        <f>J1020</f>
        <v>26000</v>
      </c>
      <c r="K1019" s="215">
        <f t="shared" ref="K1019:L1019" si="473">K1020</f>
        <v>26000</v>
      </c>
      <c r="L1019" s="215">
        <f t="shared" si="473"/>
        <v>26000</v>
      </c>
    </row>
    <row r="1020" spans="1:12" s="206" customFormat="1" hidden="1">
      <c r="A1020" s="218" t="s">
        <v>119</v>
      </c>
      <c r="B1020" s="204" t="s">
        <v>334</v>
      </c>
      <c r="C1020" s="204" t="s">
        <v>20</v>
      </c>
      <c r="D1020" s="204" t="s">
        <v>16</v>
      </c>
      <c r="E1020" s="204" t="s">
        <v>80</v>
      </c>
      <c r="F1020" s="204" t="s">
        <v>68</v>
      </c>
      <c r="G1020" s="204" t="s">
        <v>142</v>
      </c>
      <c r="H1020" s="204" t="s">
        <v>152</v>
      </c>
      <c r="I1020" s="214" t="s">
        <v>118</v>
      </c>
      <c r="J1020" s="215">
        <v>26000</v>
      </c>
      <c r="K1020" s="215">
        <v>26000</v>
      </c>
      <c r="L1020" s="215">
        <v>26000</v>
      </c>
    </row>
    <row r="1021" spans="1:12" s="206" customFormat="1" hidden="1">
      <c r="A1021" s="216" t="s">
        <v>88</v>
      </c>
      <c r="B1021" s="204" t="s">
        <v>334</v>
      </c>
      <c r="C1021" s="204" t="s">
        <v>20</v>
      </c>
      <c r="D1021" s="204" t="s">
        <v>16</v>
      </c>
      <c r="E1021" s="204" t="s">
        <v>80</v>
      </c>
      <c r="F1021" s="204" t="s">
        <v>68</v>
      </c>
      <c r="G1021" s="204" t="s">
        <v>142</v>
      </c>
      <c r="H1021" s="204" t="s">
        <v>164</v>
      </c>
      <c r="I1021" s="214"/>
      <c r="J1021" s="215">
        <f>J1022</f>
        <v>6000</v>
      </c>
      <c r="K1021" s="215">
        <f t="shared" ref="K1021:L1022" si="474">K1022</f>
        <v>6000</v>
      </c>
      <c r="L1021" s="215">
        <f t="shared" si="474"/>
        <v>6000</v>
      </c>
    </row>
    <row r="1022" spans="1:12" s="206" customFormat="1" ht="25.5" hidden="1">
      <c r="A1022" s="217" t="s">
        <v>231</v>
      </c>
      <c r="B1022" s="204" t="s">
        <v>334</v>
      </c>
      <c r="C1022" s="204" t="s">
        <v>20</v>
      </c>
      <c r="D1022" s="204" t="s">
        <v>16</v>
      </c>
      <c r="E1022" s="204" t="s">
        <v>80</v>
      </c>
      <c r="F1022" s="204" t="s">
        <v>68</v>
      </c>
      <c r="G1022" s="204" t="s">
        <v>142</v>
      </c>
      <c r="H1022" s="204" t="s">
        <v>164</v>
      </c>
      <c r="I1022" s="214" t="s">
        <v>92</v>
      </c>
      <c r="J1022" s="215">
        <f>J1023</f>
        <v>6000</v>
      </c>
      <c r="K1022" s="215">
        <f t="shared" si="474"/>
        <v>6000</v>
      </c>
      <c r="L1022" s="215">
        <f t="shared" si="474"/>
        <v>6000</v>
      </c>
    </row>
    <row r="1023" spans="1:12" s="206" customFormat="1" ht="25.5" hidden="1">
      <c r="A1023" s="216" t="s">
        <v>96</v>
      </c>
      <c r="B1023" s="204" t="s">
        <v>334</v>
      </c>
      <c r="C1023" s="204" t="s">
        <v>20</v>
      </c>
      <c r="D1023" s="204" t="s">
        <v>16</v>
      </c>
      <c r="E1023" s="204" t="s">
        <v>80</v>
      </c>
      <c r="F1023" s="204" t="s">
        <v>68</v>
      </c>
      <c r="G1023" s="204" t="s">
        <v>142</v>
      </c>
      <c r="H1023" s="204" t="s">
        <v>164</v>
      </c>
      <c r="I1023" s="214" t="s">
        <v>93</v>
      </c>
      <c r="J1023" s="215">
        <v>6000</v>
      </c>
      <c r="K1023" s="215">
        <v>6000</v>
      </c>
      <c r="L1023" s="215">
        <v>6000</v>
      </c>
    </row>
    <row r="1024" spans="1:12" s="206" customFormat="1" ht="15.75" hidden="1">
      <c r="A1024" s="226" t="s">
        <v>53</v>
      </c>
      <c r="B1024" s="203" t="s">
        <v>334</v>
      </c>
      <c r="C1024" s="203" t="s">
        <v>17</v>
      </c>
      <c r="D1024" s="204"/>
      <c r="E1024" s="204"/>
      <c r="F1024" s="204"/>
      <c r="G1024" s="204"/>
      <c r="H1024" s="204"/>
      <c r="I1024" s="214"/>
      <c r="J1024" s="205">
        <f>J1025</f>
        <v>70544.209999999992</v>
      </c>
      <c r="K1024" s="205">
        <f t="shared" ref="K1024:L1026" si="475">K1025</f>
        <v>0</v>
      </c>
      <c r="L1024" s="205">
        <f t="shared" si="475"/>
        <v>0</v>
      </c>
    </row>
    <row r="1025" spans="1:12" s="206" customFormat="1" hidden="1">
      <c r="A1025" s="227" t="s">
        <v>54</v>
      </c>
      <c r="B1025" s="209" t="s">
        <v>334</v>
      </c>
      <c r="C1025" s="209" t="s">
        <v>17</v>
      </c>
      <c r="D1025" s="209" t="s">
        <v>13</v>
      </c>
      <c r="E1025" s="209"/>
      <c r="F1025" s="209"/>
      <c r="G1025" s="209"/>
      <c r="H1025" s="209"/>
      <c r="I1025" s="210"/>
      <c r="J1025" s="211">
        <f>J1026</f>
        <v>70544.209999999992</v>
      </c>
      <c r="K1025" s="211">
        <f t="shared" si="475"/>
        <v>0</v>
      </c>
      <c r="L1025" s="211">
        <f t="shared" si="475"/>
        <v>0</v>
      </c>
    </row>
    <row r="1026" spans="1:12" s="206" customFormat="1" hidden="1">
      <c r="A1026" s="212" t="s">
        <v>81</v>
      </c>
      <c r="B1026" s="224" t="s">
        <v>334</v>
      </c>
      <c r="C1026" s="204" t="s">
        <v>17</v>
      </c>
      <c r="D1026" s="204" t="s">
        <v>13</v>
      </c>
      <c r="E1026" s="204" t="s">
        <v>80</v>
      </c>
      <c r="F1026" s="204" t="s">
        <v>68</v>
      </c>
      <c r="G1026" s="204" t="s">
        <v>142</v>
      </c>
      <c r="H1026" s="204" t="s">
        <v>143</v>
      </c>
      <c r="I1026" s="214"/>
      <c r="J1026" s="221">
        <f>J1027</f>
        <v>70544.209999999992</v>
      </c>
      <c r="K1026" s="221">
        <f t="shared" si="475"/>
        <v>0</v>
      </c>
      <c r="L1026" s="221">
        <f t="shared" si="475"/>
        <v>0</v>
      </c>
    </row>
    <row r="1027" spans="1:12" s="206" customFormat="1" ht="25.5" hidden="1">
      <c r="A1027" s="212" t="s">
        <v>253</v>
      </c>
      <c r="B1027" s="224" t="s">
        <v>334</v>
      </c>
      <c r="C1027" s="204" t="s">
        <v>17</v>
      </c>
      <c r="D1027" s="204" t="s">
        <v>13</v>
      </c>
      <c r="E1027" s="204" t="s">
        <v>80</v>
      </c>
      <c r="F1027" s="204" t="s">
        <v>68</v>
      </c>
      <c r="G1027" s="204" t="s">
        <v>142</v>
      </c>
      <c r="H1027" s="204" t="s">
        <v>371</v>
      </c>
      <c r="I1027" s="214"/>
      <c r="J1027" s="221">
        <f>J1028+J1030</f>
        <v>70544.209999999992</v>
      </c>
      <c r="K1027" s="221">
        <f t="shared" ref="K1027:L1027" si="476">K1028+K1030</f>
        <v>0</v>
      </c>
      <c r="L1027" s="221">
        <f t="shared" si="476"/>
        <v>0</v>
      </c>
    </row>
    <row r="1028" spans="1:12" s="206" customFormat="1" ht="38.25" hidden="1">
      <c r="A1028" s="216" t="s">
        <v>94</v>
      </c>
      <c r="B1028" s="224" t="s">
        <v>334</v>
      </c>
      <c r="C1028" s="204" t="s">
        <v>17</v>
      </c>
      <c r="D1028" s="204" t="s">
        <v>13</v>
      </c>
      <c r="E1028" s="204" t="s">
        <v>80</v>
      </c>
      <c r="F1028" s="204" t="s">
        <v>68</v>
      </c>
      <c r="G1028" s="204" t="s">
        <v>142</v>
      </c>
      <c r="H1028" s="204" t="s">
        <v>371</v>
      </c>
      <c r="I1028" s="214" t="s">
        <v>90</v>
      </c>
      <c r="J1028" s="221">
        <f>J1029</f>
        <v>32810.400000000001</v>
      </c>
      <c r="K1028" s="221">
        <f t="shared" ref="K1028:L1028" si="477">K1029</f>
        <v>0</v>
      </c>
      <c r="L1028" s="221">
        <f t="shared" si="477"/>
        <v>0</v>
      </c>
    </row>
    <row r="1029" spans="1:12" s="206" customFormat="1" hidden="1">
      <c r="A1029" s="216" t="s">
        <v>101</v>
      </c>
      <c r="B1029" s="224" t="s">
        <v>334</v>
      </c>
      <c r="C1029" s="204" t="s">
        <v>17</v>
      </c>
      <c r="D1029" s="204" t="s">
        <v>13</v>
      </c>
      <c r="E1029" s="204" t="s">
        <v>80</v>
      </c>
      <c r="F1029" s="204" t="s">
        <v>68</v>
      </c>
      <c r="G1029" s="204" t="s">
        <v>142</v>
      </c>
      <c r="H1029" s="204" t="s">
        <v>371</v>
      </c>
      <c r="I1029" s="214" t="s">
        <v>100</v>
      </c>
      <c r="J1029" s="221">
        <v>32810.400000000001</v>
      </c>
      <c r="K1029" s="221"/>
      <c r="L1029" s="221"/>
    </row>
    <row r="1030" spans="1:12" s="206" customFormat="1" ht="25.5" hidden="1">
      <c r="A1030" s="217" t="s">
        <v>231</v>
      </c>
      <c r="B1030" s="224" t="s">
        <v>334</v>
      </c>
      <c r="C1030" s="204" t="s">
        <v>17</v>
      </c>
      <c r="D1030" s="204" t="s">
        <v>13</v>
      </c>
      <c r="E1030" s="204" t="s">
        <v>80</v>
      </c>
      <c r="F1030" s="204" t="s">
        <v>68</v>
      </c>
      <c r="G1030" s="204" t="s">
        <v>142</v>
      </c>
      <c r="H1030" s="204" t="s">
        <v>371</v>
      </c>
      <c r="I1030" s="214" t="s">
        <v>92</v>
      </c>
      <c r="J1030" s="221">
        <f>J1031</f>
        <v>37733.81</v>
      </c>
      <c r="K1030" s="221">
        <f t="shared" ref="K1030:L1030" si="478">K1031</f>
        <v>0</v>
      </c>
      <c r="L1030" s="221">
        <f t="shared" si="478"/>
        <v>0</v>
      </c>
    </row>
    <row r="1031" spans="1:12" s="206" customFormat="1" ht="25.5" hidden="1">
      <c r="A1031" s="216" t="s">
        <v>96</v>
      </c>
      <c r="B1031" s="224" t="s">
        <v>334</v>
      </c>
      <c r="C1031" s="204" t="s">
        <v>17</v>
      </c>
      <c r="D1031" s="204" t="s">
        <v>13</v>
      </c>
      <c r="E1031" s="204" t="s">
        <v>80</v>
      </c>
      <c r="F1031" s="204" t="s">
        <v>68</v>
      </c>
      <c r="G1031" s="204" t="s">
        <v>142</v>
      </c>
      <c r="H1031" s="204" t="s">
        <v>371</v>
      </c>
      <c r="I1031" s="214" t="s">
        <v>93</v>
      </c>
      <c r="J1031" s="221">
        <v>37733.81</v>
      </c>
      <c r="K1031" s="221"/>
      <c r="L1031" s="221"/>
    </row>
    <row r="1032" spans="1:12" s="232" customFormat="1" ht="31.5" hidden="1">
      <c r="A1032" s="226" t="s">
        <v>26</v>
      </c>
      <c r="B1032" s="228" t="s">
        <v>334</v>
      </c>
      <c r="C1032" s="228" t="s">
        <v>13</v>
      </c>
      <c r="D1032" s="229"/>
      <c r="E1032" s="229"/>
      <c r="F1032" s="229"/>
      <c r="G1032" s="229"/>
      <c r="H1032" s="229"/>
      <c r="I1032" s="230"/>
      <c r="J1032" s="231">
        <f>J1033</f>
        <v>628353</v>
      </c>
      <c r="K1032" s="231">
        <f t="shared" ref="K1032:L1036" si="479">K1033</f>
        <v>185487.12</v>
      </c>
      <c r="L1032" s="231">
        <f t="shared" si="479"/>
        <v>192906.6</v>
      </c>
    </row>
    <row r="1033" spans="1:12" s="206" customFormat="1" ht="38.25" hidden="1">
      <c r="A1033" s="233" t="s">
        <v>209</v>
      </c>
      <c r="B1033" s="234" t="s">
        <v>334</v>
      </c>
      <c r="C1033" s="234" t="s">
        <v>13</v>
      </c>
      <c r="D1033" s="234" t="s">
        <v>30</v>
      </c>
      <c r="E1033" s="234"/>
      <c r="F1033" s="234"/>
      <c r="G1033" s="234"/>
      <c r="H1033" s="234"/>
      <c r="I1033" s="235"/>
      <c r="J1033" s="236">
        <f>J1034</f>
        <v>628353</v>
      </c>
      <c r="K1033" s="236">
        <f t="shared" si="479"/>
        <v>185487.12</v>
      </c>
      <c r="L1033" s="236">
        <f t="shared" si="479"/>
        <v>192906.6</v>
      </c>
    </row>
    <row r="1034" spans="1:12" s="206" customFormat="1" ht="51" hidden="1">
      <c r="A1034" s="284" t="s">
        <v>399</v>
      </c>
      <c r="B1034" s="238" t="s">
        <v>334</v>
      </c>
      <c r="C1034" s="238" t="s">
        <v>13</v>
      </c>
      <c r="D1034" s="238" t="s">
        <v>30</v>
      </c>
      <c r="E1034" s="238" t="s">
        <v>199</v>
      </c>
      <c r="F1034" s="238" t="s">
        <v>68</v>
      </c>
      <c r="G1034" s="238" t="s">
        <v>142</v>
      </c>
      <c r="H1034" s="238" t="s">
        <v>143</v>
      </c>
      <c r="I1034" s="239"/>
      <c r="J1034" s="240">
        <f>J1035+J1038</f>
        <v>628353</v>
      </c>
      <c r="K1034" s="240">
        <f t="shared" ref="K1034:L1034" si="480">K1035+K1038</f>
        <v>185487.12</v>
      </c>
      <c r="L1034" s="240">
        <f t="shared" si="480"/>
        <v>192906.6</v>
      </c>
    </row>
    <row r="1035" spans="1:12" s="206" customFormat="1" hidden="1">
      <c r="A1035" s="218" t="s">
        <v>278</v>
      </c>
      <c r="B1035" s="238" t="s">
        <v>334</v>
      </c>
      <c r="C1035" s="238" t="s">
        <v>13</v>
      </c>
      <c r="D1035" s="238" t="s">
        <v>30</v>
      </c>
      <c r="E1035" s="238" t="s">
        <v>199</v>
      </c>
      <c r="F1035" s="238" t="s">
        <v>68</v>
      </c>
      <c r="G1035" s="238" t="s">
        <v>142</v>
      </c>
      <c r="H1035" s="238" t="s">
        <v>277</v>
      </c>
      <c r="I1035" s="239"/>
      <c r="J1035" s="240">
        <f>J1036</f>
        <v>228353</v>
      </c>
      <c r="K1035" s="240">
        <f t="shared" si="479"/>
        <v>185487.12</v>
      </c>
      <c r="L1035" s="240">
        <f t="shared" si="479"/>
        <v>192906.6</v>
      </c>
    </row>
    <row r="1036" spans="1:12" s="206" customFormat="1" ht="25.5" hidden="1">
      <c r="A1036" s="217" t="s">
        <v>231</v>
      </c>
      <c r="B1036" s="238" t="s">
        <v>334</v>
      </c>
      <c r="C1036" s="238" t="s">
        <v>13</v>
      </c>
      <c r="D1036" s="238" t="s">
        <v>30</v>
      </c>
      <c r="E1036" s="238" t="s">
        <v>199</v>
      </c>
      <c r="F1036" s="238" t="s">
        <v>68</v>
      </c>
      <c r="G1036" s="238" t="s">
        <v>142</v>
      </c>
      <c r="H1036" s="238" t="s">
        <v>277</v>
      </c>
      <c r="I1036" s="239" t="s">
        <v>92</v>
      </c>
      <c r="J1036" s="240">
        <f>J1037</f>
        <v>228353</v>
      </c>
      <c r="K1036" s="240">
        <f t="shared" si="479"/>
        <v>185487.12</v>
      </c>
      <c r="L1036" s="240">
        <f t="shared" si="479"/>
        <v>192906.6</v>
      </c>
    </row>
    <row r="1037" spans="1:12" s="206" customFormat="1" ht="25.5" hidden="1">
      <c r="A1037" s="216" t="s">
        <v>96</v>
      </c>
      <c r="B1037" s="238" t="s">
        <v>334</v>
      </c>
      <c r="C1037" s="238" t="s">
        <v>13</v>
      </c>
      <c r="D1037" s="238" t="s">
        <v>30</v>
      </c>
      <c r="E1037" s="238" t="s">
        <v>199</v>
      </c>
      <c r="F1037" s="238" t="s">
        <v>68</v>
      </c>
      <c r="G1037" s="238" t="s">
        <v>142</v>
      </c>
      <c r="H1037" s="238" t="s">
        <v>277</v>
      </c>
      <c r="I1037" s="239" t="s">
        <v>93</v>
      </c>
      <c r="J1037" s="240">
        <v>228353</v>
      </c>
      <c r="K1037" s="240">
        <v>185487.12</v>
      </c>
      <c r="L1037" s="240">
        <v>192906.6</v>
      </c>
    </row>
    <row r="1038" spans="1:12" s="206" customFormat="1" ht="25.5" hidden="1">
      <c r="A1038" s="245" t="s">
        <v>256</v>
      </c>
      <c r="B1038" s="204" t="s">
        <v>334</v>
      </c>
      <c r="C1038" s="238" t="s">
        <v>13</v>
      </c>
      <c r="D1038" s="238" t="s">
        <v>30</v>
      </c>
      <c r="E1038" s="238" t="s">
        <v>199</v>
      </c>
      <c r="F1038" s="204" t="s">
        <v>68</v>
      </c>
      <c r="G1038" s="204" t="s">
        <v>142</v>
      </c>
      <c r="H1038" s="244" t="s">
        <v>380</v>
      </c>
      <c r="I1038" s="249"/>
      <c r="J1038" s="240">
        <f>J1039</f>
        <v>400000</v>
      </c>
      <c r="K1038" s="240">
        <f t="shared" ref="K1038:L1039" si="481">K1039</f>
        <v>0</v>
      </c>
      <c r="L1038" s="240">
        <f t="shared" si="481"/>
        <v>0</v>
      </c>
    </row>
    <row r="1039" spans="1:12" s="206" customFormat="1" ht="25.5" hidden="1">
      <c r="A1039" s="217" t="s">
        <v>231</v>
      </c>
      <c r="B1039" s="204" t="s">
        <v>334</v>
      </c>
      <c r="C1039" s="238" t="s">
        <v>13</v>
      </c>
      <c r="D1039" s="238" t="s">
        <v>30</v>
      </c>
      <c r="E1039" s="238" t="s">
        <v>199</v>
      </c>
      <c r="F1039" s="204" t="s">
        <v>68</v>
      </c>
      <c r="G1039" s="204" t="s">
        <v>142</v>
      </c>
      <c r="H1039" s="244" t="s">
        <v>380</v>
      </c>
      <c r="I1039" s="249" t="s">
        <v>92</v>
      </c>
      <c r="J1039" s="240">
        <f>J1040</f>
        <v>400000</v>
      </c>
      <c r="K1039" s="240">
        <f t="shared" si="481"/>
        <v>0</v>
      </c>
      <c r="L1039" s="240">
        <f t="shared" si="481"/>
        <v>0</v>
      </c>
    </row>
    <row r="1040" spans="1:12" s="206" customFormat="1" ht="25.5" hidden="1">
      <c r="A1040" s="216" t="s">
        <v>96</v>
      </c>
      <c r="B1040" s="204" t="s">
        <v>334</v>
      </c>
      <c r="C1040" s="238" t="s">
        <v>13</v>
      </c>
      <c r="D1040" s="238" t="s">
        <v>30</v>
      </c>
      <c r="E1040" s="238" t="s">
        <v>199</v>
      </c>
      <c r="F1040" s="204" t="s">
        <v>68</v>
      </c>
      <c r="G1040" s="204" t="s">
        <v>142</v>
      </c>
      <c r="H1040" s="244" t="s">
        <v>380</v>
      </c>
      <c r="I1040" s="249" t="s">
        <v>93</v>
      </c>
      <c r="J1040" s="240">
        <v>400000</v>
      </c>
      <c r="K1040" s="240"/>
      <c r="L1040" s="240"/>
    </row>
    <row r="1041" spans="1:12" s="206" customFormat="1" ht="15.75" hidden="1">
      <c r="A1041" s="202" t="s">
        <v>15</v>
      </c>
      <c r="B1041" s="243" t="s">
        <v>334</v>
      </c>
      <c r="C1041" s="243" t="s">
        <v>16</v>
      </c>
      <c r="D1041" s="224"/>
      <c r="E1041" s="224"/>
      <c r="F1041" s="224"/>
      <c r="G1041" s="224"/>
      <c r="H1041" s="224"/>
      <c r="I1041" s="225"/>
      <c r="J1041" s="205">
        <f>J1042+J1047</f>
        <v>6011000</v>
      </c>
      <c r="K1041" s="205">
        <f>K1042+K1047</f>
        <v>0</v>
      </c>
      <c r="L1041" s="205">
        <f>L1042+L1047</f>
        <v>0</v>
      </c>
    </row>
    <row r="1042" spans="1:12" s="206" customFormat="1" hidden="1">
      <c r="A1042" s="207" t="s">
        <v>23</v>
      </c>
      <c r="B1042" s="209" t="s">
        <v>334</v>
      </c>
      <c r="C1042" s="209" t="s">
        <v>16</v>
      </c>
      <c r="D1042" s="209" t="s">
        <v>27</v>
      </c>
      <c r="E1042" s="209"/>
      <c r="F1042" s="209"/>
      <c r="G1042" s="209"/>
      <c r="H1042" s="246"/>
      <c r="I1042" s="210"/>
      <c r="J1042" s="211">
        <f>J1043</f>
        <v>3540000</v>
      </c>
      <c r="K1042" s="211">
        <f t="shared" ref="K1042:L1043" si="482">K1043</f>
        <v>0</v>
      </c>
      <c r="L1042" s="211">
        <f t="shared" si="482"/>
        <v>0</v>
      </c>
    </row>
    <row r="1043" spans="1:12" s="206" customFormat="1" ht="25.5" hidden="1">
      <c r="A1043" s="283" t="s">
        <v>402</v>
      </c>
      <c r="B1043" s="204" t="s">
        <v>334</v>
      </c>
      <c r="C1043" s="204" t="s">
        <v>16</v>
      </c>
      <c r="D1043" s="204" t="s">
        <v>27</v>
      </c>
      <c r="E1043" s="204" t="s">
        <v>18</v>
      </c>
      <c r="F1043" s="204" t="s">
        <v>68</v>
      </c>
      <c r="G1043" s="204" t="s">
        <v>142</v>
      </c>
      <c r="H1043" s="244" t="s">
        <v>143</v>
      </c>
      <c r="I1043" s="214"/>
      <c r="J1043" s="215">
        <f>J1044</f>
        <v>3540000</v>
      </c>
      <c r="K1043" s="215">
        <f t="shared" si="482"/>
        <v>0</v>
      </c>
      <c r="L1043" s="215">
        <f t="shared" si="482"/>
        <v>0</v>
      </c>
    </row>
    <row r="1044" spans="1:12" s="206" customFormat="1" ht="25.5" hidden="1">
      <c r="A1044" s="245" t="s">
        <v>256</v>
      </c>
      <c r="B1044" s="204" t="s">
        <v>334</v>
      </c>
      <c r="C1044" s="204" t="s">
        <v>16</v>
      </c>
      <c r="D1044" s="204" t="s">
        <v>27</v>
      </c>
      <c r="E1044" s="204" t="s">
        <v>18</v>
      </c>
      <c r="F1044" s="204" t="s">
        <v>68</v>
      </c>
      <c r="G1044" s="204" t="s">
        <v>142</v>
      </c>
      <c r="H1044" s="244" t="s">
        <v>380</v>
      </c>
      <c r="I1044" s="249"/>
      <c r="J1044" s="215">
        <f>J1045</f>
        <v>3540000</v>
      </c>
      <c r="K1044" s="215">
        <f t="shared" ref="K1044:L1045" si="483">K1045</f>
        <v>0</v>
      </c>
      <c r="L1044" s="215">
        <f t="shared" si="483"/>
        <v>0</v>
      </c>
    </row>
    <row r="1045" spans="1:12" s="206" customFormat="1" ht="25.5" hidden="1">
      <c r="A1045" s="217" t="s">
        <v>231</v>
      </c>
      <c r="B1045" s="204" t="s">
        <v>334</v>
      </c>
      <c r="C1045" s="204" t="s">
        <v>16</v>
      </c>
      <c r="D1045" s="204" t="s">
        <v>27</v>
      </c>
      <c r="E1045" s="204" t="s">
        <v>18</v>
      </c>
      <c r="F1045" s="204" t="s">
        <v>68</v>
      </c>
      <c r="G1045" s="204" t="s">
        <v>142</v>
      </c>
      <c r="H1045" s="244" t="s">
        <v>380</v>
      </c>
      <c r="I1045" s="249" t="s">
        <v>92</v>
      </c>
      <c r="J1045" s="215">
        <f>J1046</f>
        <v>3540000</v>
      </c>
      <c r="K1045" s="215">
        <f t="shared" si="483"/>
        <v>0</v>
      </c>
      <c r="L1045" s="215">
        <f t="shared" si="483"/>
        <v>0</v>
      </c>
    </row>
    <row r="1046" spans="1:12" s="206" customFormat="1" ht="25.5" hidden="1">
      <c r="A1046" s="216" t="s">
        <v>96</v>
      </c>
      <c r="B1046" s="204" t="s">
        <v>334</v>
      </c>
      <c r="C1046" s="204" t="s">
        <v>16</v>
      </c>
      <c r="D1046" s="204" t="s">
        <v>27</v>
      </c>
      <c r="E1046" s="204" t="s">
        <v>18</v>
      </c>
      <c r="F1046" s="204" t="s">
        <v>68</v>
      </c>
      <c r="G1046" s="204" t="s">
        <v>142</v>
      </c>
      <c r="H1046" s="244" t="s">
        <v>380</v>
      </c>
      <c r="I1046" s="249" t="s">
        <v>93</v>
      </c>
      <c r="J1046" s="215">
        <f>1660000+1880000</f>
        <v>3540000</v>
      </c>
      <c r="K1046" s="215"/>
      <c r="L1046" s="215"/>
    </row>
    <row r="1047" spans="1:12" s="206" customFormat="1" hidden="1">
      <c r="A1047" s="207" t="s">
        <v>59</v>
      </c>
      <c r="B1047" s="208" t="s">
        <v>334</v>
      </c>
      <c r="C1047" s="208" t="s">
        <v>16</v>
      </c>
      <c r="D1047" s="208" t="s">
        <v>14</v>
      </c>
      <c r="E1047" s="208"/>
      <c r="F1047" s="208"/>
      <c r="G1047" s="208"/>
      <c r="H1047" s="204"/>
      <c r="I1047" s="214"/>
      <c r="J1047" s="211">
        <f>J1052+J1048</f>
        <v>2471000</v>
      </c>
      <c r="K1047" s="211">
        <f t="shared" ref="K1047:L1047" si="484">K1052+K1048</f>
        <v>0</v>
      </c>
      <c r="L1047" s="211">
        <f t="shared" si="484"/>
        <v>0</v>
      </c>
    </row>
    <row r="1048" spans="1:12" s="206" customFormat="1" ht="25.5" hidden="1">
      <c r="A1048" s="283" t="s">
        <v>402</v>
      </c>
      <c r="B1048" s="204" t="s">
        <v>334</v>
      </c>
      <c r="C1048" s="204" t="s">
        <v>16</v>
      </c>
      <c r="D1048" s="204" t="s">
        <v>14</v>
      </c>
      <c r="E1048" s="204" t="s">
        <v>18</v>
      </c>
      <c r="F1048" s="204" t="s">
        <v>68</v>
      </c>
      <c r="G1048" s="204" t="s">
        <v>142</v>
      </c>
      <c r="H1048" s="244" t="s">
        <v>143</v>
      </c>
      <c r="I1048" s="214"/>
      <c r="J1048" s="215">
        <f>J1049</f>
        <v>1521000</v>
      </c>
      <c r="K1048" s="215">
        <f t="shared" ref="K1048:L1048" si="485">K1049</f>
        <v>0</v>
      </c>
      <c r="L1048" s="215">
        <f t="shared" si="485"/>
        <v>0</v>
      </c>
    </row>
    <row r="1049" spans="1:12" s="206" customFormat="1" ht="25.5" hidden="1">
      <c r="A1049" s="245" t="s">
        <v>256</v>
      </c>
      <c r="B1049" s="204" t="s">
        <v>334</v>
      </c>
      <c r="C1049" s="204" t="s">
        <v>16</v>
      </c>
      <c r="D1049" s="204" t="s">
        <v>14</v>
      </c>
      <c r="E1049" s="204" t="s">
        <v>18</v>
      </c>
      <c r="F1049" s="204" t="s">
        <v>68</v>
      </c>
      <c r="G1049" s="204" t="s">
        <v>142</v>
      </c>
      <c r="H1049" s="244" t="s">
        <v>380</v>
      </c>
      <c r="I1049" s="249"/>
      <c r="J1049" s="215">
        <f>J1050</f>
        <v>1521000</v>
      </c>
      <c r="K1049" s="215">
        <f t="shared" ref="K1049:L1050" si="486">K1050</f>
        <v>0</v>
      </c>
      <c r="L1049" s="215">
        <f t="shared" si="486"/>
        <v>0</v>
      </c>
    </row>
    <row r="1050" spans="1:12" s="206" customFormat="1" ht="25.5" hidden="1">
      <c r="A1050" s="217" t="s">
        <v>231</v>
      </c>
      <c r="B1050" s="204" t="s">
        <v>334</v>
      </c>
      <c r="C1050" s="204" t="s">
        <v>16</v>
      </c>
      <c r="D1050" s="204" t="s">
        <v>14</v>
      </c>
      <c r="E1050" s="204" t="s">
        <v>18</v>
      </c>
      <c r="F1050" s="204" t="s">
        <v>68</v>
      </c>
      <c r="G1050" s="204" t="s">
        <v>142</v>
      </c>
      <c r="H1050" s="244" t="s">
        <v>380</v>
      </c>
      <c r="I1050" s="249" t="s">
        <v>92</v>
      </c>
      <c r="J1050" s="215">
        <f>J1051</f>
        <v>1521000</v>
      </c>
      <c r="K1050" s="215">
        <f t="shared" si="486"/>
        <v>0</v>
      </c>
      <c r="L1050" s="215">
        <f t="shared" si="486"/>
        <v>0</v>
      </c>
    </row>
    <row r="1051" spans="1:12" s="206" customFormat="1" ht="25.5" hidden="1">
      <c r="A1051" s="216" t="s">
        <v>96</v>
      </c>
      <c r="B1051" s="204" t="s">
        <v>334</v>
      </c>
      <c r="C1051" s="204" t="s">
        <v>16</v>
      </c>
      <c r="D1051" s="204" t="s">
        <v>14</v>
      </c>
      <c r="E1051" s="204" t="s">
        <v>18</v>
      </c>
      <c r="F1051" s="204" t="s">
        <v>68</v>
      </c>
      <c r="G1051" s="204" t="s">
        <v>142</v>
      </c>
      <c r="H1051" s="244" t="s">
        <v>380</v>
      </c>
      <c r="I1051" s="249" t="s">
        <v>93</v>
      </c>
      <c r="J1051" s="215">
        <v>1521000</v>
      </c>
      <c r="K1051" s="215"/>
      <c r="L1051" s="215"/>
    </row>
    <row r="1052" spans="1:12" s="206" customFormat="1" hidden="1">
      <c r="A1052" s="212" t="s">
        <v>82</v>
      </c>
      <c r="B1052" s="204" t="s">
        <v>334</v>
      </c>
      <c r="C1052" s="204" t="s">
        <v>16</v>
      </c>
      <c r="D1052" s="204" t="s">
        <v>14</v>
      </c>
      <c r="E1052" s="204" t="s">
        <v>80</v>
      </c>
      <c r="F1052" s="204" t="s">
        <v>68</v>
      </c>
      <c r="G1052" s="204" t="s">
        <v>142</v>
      </c>
      <c r="H1052" s="204" t="s">
        <v>143</v>
      </c>
      <c r="I1052" s="214"/>
      <c r="J1052" s="215">
        <f>J1053</f>
        <v>950000</v>
      </c>
      <c r="K1052" s="215">
        <f t="shared" ref="K1052:L1054" si="487">K1053</f>
        <v>0</v>
      </c>
      <c r="L1052" s="215">
        <f t="shared" si="487"/>
        <v>0</v>
      </c>
    </row>
    <row r="1053" spans="1:12" s="206" customFormat="1" ht="38.25" hidden="1">
      <c r="A1053" s="212" t="s">
        <v>291</v>
      </c>
      <c r="B1053" s="204" t="s">
        <v>334</v>
      </c>
      <c r="C1053" s="204" t="s">
        <v>16</v>
      </c>
      <c r="D1053" s="204" t="s">
        <v>14</v>
      </c>
      <c r="E1053" s="204" t="s">
        <v>80</v>
      </c>
      <c r="F1053" s="204" t="s">
        <v>68</v>
      </c>
      <c r="G1053" s="204" t="s">
        <v>142</v>
      </c>
      <c r="H1053" s="204" t="s">
        <v>167</v>
      </c>
      <c r="I1053" s="214"/>
      <c r="J1053" s="215">
        <f>J1054</f>
        <v>950000</v>
      </c>
      <c r="K1053" s="215">
        <f t="shared" si="487"/>
        <v>0</v>
      </c>
      <c r="L1053" s="215">
        <f t="shared" si="487"/>
        <v>0</v>
      </c>
    </row>
    <row r="1054" spans="1:12" s="206" customFormat="1" ht="25.5" hidden="1">
      <c r="A1054" s="217" t="s">
        <v>231</v>
      </c>
      <c r="B1054" s="204" t="s">
        <v>334</v>
      </c>
      <c r="C1054" s="204" t="s">
        <v>16</v>
      </c>
      <c r="D1054" s="204" t="s">
        <v>14</v>
      </c>
      <c r="E1054" s="204" t="s">
        <v>80</v>
      </c>
      <c r="F1054" s="204" t="s">
        <v>68</v>
      </c>
      <c r="G1054" s="204" t="s">
        <v>142</v>
      </c>
      <c r="H1054" s="204" t="s">
        <v>167</v>
      </c>
      <c r="I1054" s="214" t="s">
        <v>92</v>
      </c>
      <c r="J1054" s="215">
        <f>J1055</f>
        <v>950000</v>
      </c>
      <c r="K1054" s="215">
        <f t="shared" si="487"/>
        <v>0</v>
      </c>
      <c r="L1054" s="215">
        <f t="shared" si="487"/>
        <v>0</v>
      </c>
    </row>
    <row r="1055" spans="1:12" s="206" customFormat="1" ht="25.5" hidden="1">
      <c r="A1055" s="216" t="s">
        <v>96</v>
      </c>
      <c r="B1055" s="204" t="s">
        <v>334</v>
      </c>
      <c r="C1055" s="204" t="s">
        <v>16</v>
      </c>
      <c r="D1055" s="204" t="s">
        <v>14</v>
      </c>
      <c r="E1055" s="204" t="s">
        <v>80</v>
      </c>
      <c r="F1055" s="204" t="s">
        <v>68</v>
      </c>
      <c r="G1055" s="204" t="s">
        <v>142</v>
      </c>
      <c r="H1055" s="204" t="s">
        <v>167</v>
      </c>
      <c r="I1055" s="214" t="s">
        <v>93</v>
      </c>
      <c r="J1055" s="215">
        <v>950000</v>
      </c>
      <c r="K1055" s="215"/>
      <c r="L1055" s="215"/>
    </row>
    <row r="1056" spans="1:12" s="206" customFormat="1" ht="15.75" hidden="1">
      <c r="A1056" s="250" t="s">
        <v>45</v>
      </c>
      <c r="B1056" s="251" t="s">
        <v>334</v>
      </c>
      <c r="C1056" s="251" t="s">
        <v>18</v>
      </c>
      <c r="D1056" s="251"/>
      <c r="E1056" s="251"/>
      <c r="F1056" s="251"/>
      <c r="G1056" s="251"/>
      <c r="H1056" s="251"/>
      <c r="I1056" s="252"/>
      <c r="J1056" s="205">
        <f>J1057+J1062</f>
        <v>1691012</v>
      </c>
      <c r="K1056" s="205">
        <f t="shared" ref="K1056:L1056" si="488">K1057+K1062</f>
        <v>600893.24</v>
      </c>
      <c r="L1056" s="205">
        <f t="shared" si="488"/>
        <v>614289.73</v>
      </c>
    </row>
    <row r="1057" spans="1:12" s="206" customFormat="1" hidden="1">
      <c r="A1057" s="255" t="s">
        <v>46</v>
      </c>
      <c r="B1057" s="209" t="s">
        <v>334</v>
      </c>
      <c r="C1057" s="209" t="s">
        <v>18</v>
      </c>
      <c r="D1057" s="209" t="s">
        <v>17</v>
      </c>
      <c r="E1057" s="209"/>
      <c r="F1057" s="209"/>
      <c r="G1057" s="209"/>
      <c r="H1057" s="209"/>
      <c r="I1057" s="210"/>
      <c r="J1057" s="211">
        <f>J1058</f>
        <v>733000</v>
      </c>
      <c r="K1057" s="211">
        <f t="shared" ref="K1057:L1060" si="489">K1058</f>
        <v>0</v>
      </c>
      <c r="L1057" s="211">
        <f t="shared" si="489"/>
        <v>0</v>
      </c>
    </row>
    <row r="1058" spans="1:12" s="206" customFormat="1" ht="25.5" hidden="1">
      <c r="A1058" s="267" t="s">
        <v>393</v>
      </c>
      <c r="B1058" s="213" t="s">
        <v>334</v>
      </c>
      <c r="C1058" s="213" t="s">
        <v>18</v>
      </c>
      <c r="D1058" s="213" t="s">
        <v>17</v>
      </c>
      <c r="E1058" s="213" t="s">
        <v>3</v>
      </c>
      <c r="F1058" s="213" t="s">
        <v>68</v>
      </c>
      <c r="G1058" s="213" t="s">
        <v>142</v>
      </c>
      <c r="H1058" s="213" t="s">
        <v>143</v>
      </c>
      <c r="I1058" s="254"/>
      <c r="J1058" s="215">
        <f>J1059</f>
        <v>733000</v>
      </c>
      <c r="K1058" s="215">
        <f t="shared" si="489"/>
        <v>0</v>
      </c>
      <c r="L1058" s="215">
        <f t="shared" si="489"/>
        <v>0</v>
      </c>
    </row>
    <row r="1059" spans="1:12" s="206" customFormat="1" ht="25.5" hidden="1">
      <c r="A1059" s="245" t="s">
        <v>256</v>
      </c>
      <c r="B1059" s="213" t="s">
        <v>334</v>
      </c>
      <c r="C1059" s="213" t="s">
        <v>18</v>
      </c>
      <c r="D1059" s="213" t="s">
        <v>17</v>
      </c>
      <c r="E1059" s="213" t="s">
        <v>3</v>
      </c>
      <c r="F1059" s="213" t="s">
        <v>68</v>
      </c>
      <c r="G1059" s="213" t="s">
        <v>142</v>
      </c>
      <c r="H1059" s="213" t="s">
        <v>380</v>
      </c>
      <c r="I1059" s="254"/>
      <c r="J1059" s="215">
        <f>J1060</f>
        <v>733000</v>
      </c>
      <c r="K1059" s="215">
        <f t="shared" si="489"/>
        <v>0</v>
      </c>
      <c r="L1059" s="215">
        <f t="shared" si="489"/>
        <v>0</v>
      </c>
    </row>
    <row r="1060" spans="1:12" s="206" customFormat="1" ht="25.5" hidden="1">
      <c r="A1060" s="217" t="s">
        <v>231</v>
      </c>
      <c r="B1060" s="213" t="s">
        <v>334</v>
      </c>
      <c r="C1060" s="213" t="s">
        <v>18</v>
      </c>
      <c r="D1060" s="213" t="s">
        <v>17</v>
      </c>
      <c r="E1060" s="213" t="s">
        <v>3</v>
      </c>
      <c r="F1060" s="213" t="s">
        <v>68</v>
      </c>
      <c r="G1060" s="213" t="s">
        <v>142</v>
      </c>
      <c r="H1060" s="213" t="s">
        <v>380</v>
      </c>
      <c r="I1060" s="254" t="s">
        <v>92</v>
      </c>
      <c r="J1060" s="215">
        <f>J1061</f>
        <v>733000</v>
      </c>
      <c r="K1060" s="215">
        <f t="shared" si="489"/>
        <v>0</v>
      </c>
      <c r="L1060" s="215">
        <f t="shared" si="489"/>
        <v>0</v>
      </c>
    </row>
    <row r="1061" spans="1:12" s="206" customFormat="1" ht="25.5" hidden="1">
      <c r="A1061" s="216" t="s">
        <v>96</v>
      </c>
      <c r="B1061" s="213" t="s">
        <v>334</v>
      </c>
      <c r="C1061" s="213" t="s">
        <v>18</v>
      </c>
      <c r="D1061" s="213" t="s">
        <v>17</v>
      </c>
      <c r="E1061" s="213" t="s">
        <v>3</v>
      </c>
      <c r="F1061" s="213" t="s">
        <v>68</v>
      </c>
      <c r="G1061" s="213" t="s">
        <v>142</v>
      </c>
      <c r="H1061" s="213" t="s">
        <v>380</v>
      </c>
      <c r="I1061" s="254" t="s">
        <v>93</v>
      </c>
      <c r="J1061" s="215">
        <v>733000</v>
      </c>
      <c r="K1061" s="215"/>
      <c r="L1061" s="215"/>
    </row>
    <row r="1062" spans="1:12" s="232" customFormat="1" hidden="1">
      <c r="A1062" s="255" t="s">
        <v>66</v>
      </c>
      <c r="B1062" s="208" t="s">
        <v>334</v>
      </c>
      <c r="C1062" s="208" t="s">
        <v>18</v>
      </c>
      <c r="D1062" s="208" t="s">
        <v>13</v>
      </c>
      <c r="E1062" s="208"/>
      <c r="F1062" s="208"/>
      <c r="G1062" s="208"/>
      <c r="H1062" s="208"/>
      <c r="I1062" s="219"/>
      <c r="J1062" s="211">
        <f>J1063+J1067</f>
        <v>958012</v>
      </c>
      <c r="K1062" s="211">
        <f t="shared" ref="K1062:L1062" si="490">K1063+K1067</f>
        <v>600893.24</v>
      </c>
      <c r="L1062" s="211">
        <f t="shared" si="490"/>
        <v>614289.73</v>
      </c>
    </row>
    <row r="1063" spans="1:12" s="206" customFormat="1" ht="25.5" hidden="1">
      <c r="A1063" s="267" t="s">
        <v>393</v>
      </c>
      <c r="B1063" s="204" t="s">
        <v>334</v>
      </c>
      <c r="C1063" s="204" t="s">
        <v>18</v>
      </c>
      <c r="D1063" s="204" t="s">
        <v>13</v>
      </c>
      <c r="E1063" s="204" t="s">
        <v>3</v>
      </c>
      <c r="F1063" s="204" t="s">
        <v>68</v>
      </c>
      <c r="G1063" s="204" t="s">
        <v>142</v>
      </c>
      <c r="H1063" s="204" t="s">
        <v>143</v>
      </c>
      <c r="I1063" s="214"/>
      <c r="J1063" s="215">
        <f>J1064</f>
        <v>370000</v>
      </c>
      <c r="K1063" s="215">
        <f t="shared" ref="K1063:L1065" si="491">K1064</f>
        <v>0</v>
      </c>
      <c r="L1063" s="215">
        <f t="shared" si="491"/>
        <v>0</v>
      </c>
    </row>
    <row r="1064" spans="1:12" s="206" customFormat="1" ht="25.5" hidden="1">
      <c r="A1064" s="245" t="s">
        <v>256</v>
      </c>
      <c r="B1064" s="204" t="s">
        <v>334</v>
      </c>
      <c r="C1064" s="204" t="s">
        <v>18</v>
      </c>
      <c r="D1064" s="204" t="s">
        <v>13</v>
      </c>
      <c r="E1064" s="204" t="s">
        <v>3</v>
      </c>
      <c r="F1064" s="204" t="s">
        <v>68</v>
      </c>
      <c r="G1064" s="204" t="s">
        <v>142</v>
      </c>
      <c r="H1064" s="204" t="s">
        <v>380</v>
      </c>
      <c r="I1064" s="214"/>
      <c r="J1064" s="215">
        <f>J1065</f>
        <v>370000</v>
      </c>
      <c r="K1064" s="215">
        <f t="shared" si="491"/>
        <v>0</v>
      </c>
      <c r="L1064" s="215">
        <f t="shared" si="491"/>
        <v>0</v>
      </c>
    </row>
    <row r="1065" spans="1:12" s="206" customFormat="1" ht="25.5" hidden="1">
      <c r="A1065" s="217" t="s">
        <v>231</v>
      </c>
      <c r="B1065" s="204" t="s">
        <v>334</v>
      </c>
      <c r="C1065" s="204" t="s">
        <v>18</v>
      </c>
      <c r="D1065" s="204" t="s">
        <v>13</v>
      </c>
      <c r="E1065" s="204" t="s">
        <v>3</v>
      </c>
      <c r="F1065" s="204" t="s">
        <v>68</v>
      </c>
      <c r="G1065" s="204" t="s">
        <v>142</v>
      </c>
      <c r="H1065" s="204" t="s">
        <v>380</v>
      </c>
      <c r="I1065" s="214" t="s">
        <v>92</v>
      </c>
      <c r="J1065" s="215">
        <f>J1066</f>
        <v>370000</v>
      </c>
      <c r="K1065" s="215">
        <f t="shared" si="491"/>
        <v>0</v>
      </c>
      <c r="L1065" s="215">
        <f t="shared" si="491"/>
        <v>0</v>
      </c>
    </row>
    <row r="1066" spans="1:12" s="206" customFormat="1" ht="25.5" hidden="1">
      <c r="A1066" s="216" t="s">
        <v>96</v>
      </c>
      <c r="B1066" s="204" t="s">
        <v>334</v>
      </c>
      <c r="C1066" s="204" t="s">
        <v>18</v>
      </c>
      <c r="D1066" s="204" t="s">
        <v>13</v>
      </c>
      <c r="E1066" s="204" t="s">
        <v>3</v>
      </c>
      <c r="F1066" s="204" t="s">
        <v>68</v>
      </c>
      <c r="G1066" s="204" t="s">
        <v>142</v>
      </c>
      <c r="H1066" s="204" t="s">
        <v>380</v>
      </c>
      <c r="I1066" s="214" t="s">
        <v>93</v>
      </c>
      <c r="J1066" s="215">
        <v>370000</v>
      </c>
      <c r="K1066" s="215"/>
      <c r="L1066" s="215"/>
    </row>
    <row r="1067" spans="1:12" s="206" customFormat="1" hidden="1">
      <c r="A1067" s="212" t="s">
        <v>81</v>
      </c>
      <c r="B1067" s="204" t="s">
        <v>334</v>
      </c>
      <c r="C1067" s="204" t="s">
        <v>18</v>
      </c>
      <c r="D1067" s="204" t="s">
        <v>13</v>
      </c>
      <c r="E1067" s="204" t="s">
        <v>80</v>
      </c>
      <c r="F1067" s="204" t="s">
        <v>68</v>
      </c>
      <c r="G1067" s="204" t="s">
        <v>142</v>
      </c>
      <c r="H1067" s="204" t="s">
        <v>143</v>
      </c>
      <c r="I1067" s="214"/>
      <c r="J1067" s="215">
        <f>J1068+J1071</f>
        <v>588012</v>
      </c>
      <c r="K1067" s="215">
        <f t="shared" ref="K1067:L1067" si="492">K1068+K1071</f>
        <v>600893.24</v>
      </c>
      <c r="L1067" s="215">
        <f t="shared" si="492"/>
        <v>614289.73</v>
      </c>
    </row>
    <row r="1068" spans="1:12" s="206" customFormat="1" ht="14.25" hidden="1">
      <c r="A1068" s="256" t="s">
        <v>301</v>
      </c>
      <c r="B1068" s="204" t="s">
        <v>334</v>
      </c>
      <c r="C1068" s="204" t="s">
        <v>18</v>
      </c>
      <c r="D1068" s="204" t="s">
        <v>13</v>
      </c>
      <c r="E1068" s="204" t="s">
        <v>80</v>
      </c>
      <c r="F1068" s="204" t="s">
        <v>68</v>
      </c>
      <c r="G1068" s="204" t="s">
        <v>142</v>
      </c>
      <c r="H1068" s="204" t="s">
        <v>300</v>
      </c>
      <c r="I1068" s="214"/>
      <c r="J1068" s="215">
        <f>J1069</f>
        <v>22981</v>
      </c>
      <c r="K1068" s="215">
        <f t="shared" ref="K1068:L1069" si="493">K1069</f>
        <v>22981</v>
      </c>
      <c r="L1068" s="215">
        <f t="shared" si="493"/>
        <v>22981</v>
      </c>
    </row>
    <row r="1069" spans="1:12" s="206" customFormat="1" ht="25.5" hidden="1">
      <c r="A1069" s="217" t="s">
        <v>231</v>
      </c>
      <c r="B1069" s="204" t="s">
        <v>334</v>
      </c>
      <c r="C1069" s="204" t="s">
        <v>18</v>
      </c>
      <c r="D1069" s="204" t="s">
        <v>13</v>
      </c>
      <c r="E1069" s="204" t="s">
        <v>80</v>
      </c>
      <c r="F1069" s="204" t="s">
        <v>68</v>
      </c>
      <c r="G1069" s="204" t="s">
        <v>142</v>
      </c>
      <c r="H1069" s="204" t="s">
        <v>300</v>
      </c>
      <c r="I1069" s="214" t="s">
        <v>92</v>
      </c>
      <c r="J1069" s="215">
        <f>J1070</f>
        <v>22981</v>
      </c>
      <c r="K1069" s="215">
        <f t="shared" si="493"/>
        <v>22981</v>
      </c>
      <c r="L1069" s="215">
        <f t="shared" si="493"/>
        <v>22981</v>
      </c>
    </row>
    <row r="1070" spans="1:12" s="206" customFormat="1" ht="25.5" hidden="1">
      <c r="A1070" s="216" t="s">
        <v>96</v>
      </c>
      <c r="B1070" s="204" t="s">
        <v>334</v>
      </c>
      <c r="C1070" s="204" t="s">
        <v>18</v>
      </c>
      <c r="D1070" s="204" t="s">
        <v>13</v>
      </c>
      <c r="E1070" s="204" t="s">
        <v>80</v>
      </c>
      <c r="F1070" s="204" t="s">
        <v>68</v>
      </c>
      <c r="G1070" s="204" t="s">
        <v>142</v>
      </c>
      <c r="H1070" s="204" t="s">
        <v>300</v>
      </c>
      <c r="I1070" s="214" t="s">
        <v>93</v>
      </c>
      <c r="J1070" s="215">
        <v>22981</v>
      </c>
      <c r="K1070" s="215">
        <v>22981</v>
      </c>
      <c r="L1070" s="215">
        <v>22981</v>
      </c>
    </row>
    <row r="1071" spans="1:12" s="206" customFormat="1" hidden="1">
      <c r="A1071" s="216" t="s">
        <v>303</v>
      </c>
      <c r="B1071" s="204" t="s">
        <v>334</v>
      </c>
      <c r="C1071" s="204" t="s">
        <v>18</v>
      </c>
      <c r="D1071" s="204" t="s">
        <v>13</v>
      </c>
      <c r="E1071" s="204" t="s">
        <v>80</v>
      </c>
      <c r="F1071" s="204" t="s">
        <v>68</v>
      </c>
      <c r="G1071" s="204" t="s">
        <v>142</v>
      </c>
      <c r="H1071" s="204" t="s">
        <v>299</v>
      </c>
      <c r="I1071" s="214"/>
      <c r="J1071" s="215">
        <f>J1072</f>
        <v>565031</v>
      </c>
      <c r="K1071" s="215">
        <f t="shared" ref="K1071:L1072" si="494">K1072</f>
        <v>577912.24</v>
      </c>
      <c r="L1071" s="215">
        <f t="shared" si="494"/>
        <v>591308.73</v>
      </c>
    </row>
    <row r="1072" spans="1:12" s="206" customFormat="1" ht="25.5" hidden="1">
      <c r="A1072" s="217" t="s">
        <v>231</v>
      </c>
      <c r="B1072" s="204" t="s">
        <v>334</v>
      </c>
      <c r="C1072" s="204" t="s">
        <v>18</v>
      </c>
      <c r="D1072" s="204" t="s">
        <v>13</v>
      </c>
      <c r="E1072" s="204" t="s">
        <v>80</v>
      </c>
      <c r="F1072" s="204" t="s">
        <v>68</v>
      </c>
      <c r="G1072" s="204" t="s">
        <v>142</v>
      </c>
      <c r="H1072" s="204" t="s">
        <v>299</v>
      </c>
      <c r="I1072" s="214" t="s">
        <v>92</v>
      </c>
      <c r="J1072" s="215">
        <f>J1073</f>
        <v>565031</v>
      </c>
      <c r="K1072" s="215">
        <f t="shared" si="494"/>
        <v>577912.24</v>
      </c>
      <c r="L1072" s="215">
        <f t="shared" si="494"/>
        <v>591308.73</v>
      </c>
    </row>
    <row r="1073" spans="1:12" s="206" customFormat="1" ht="25.5" hidden="1">
      <c r="A1073" s="216" t="s">
        <v>96</v>
      </c>
      <c r="B1073" s="204" t="s">
        <v>334</v>
      </c>
      <c r="C1073" s="204" t="s">
        <v>18</v>
      </c>
      <c r="D1073" s="204" t="s">
        <v>13</v>
      </c>
      <c r="E1073" s="204" t="s">
        <v>80</v>
      </c>
      <c r="F1073" s="204" t="s">
        <v>68</v>
      </c>
      <c r="G1073" s="204" t="s">
        <v>142</v>
      </c>
      <c r="H1073" s="204" t="s">
        <v>299</v>
      </c>
      <c r="I1073" s="214" t="s">
        <v>93</v>
      </c>
      <c r="J1073" s="215">
        <v>565031</v>
      </c>
      <c r="K1073" s="215">
        <v>577912.24</v>
      </c>
      <c r="L1073" s="215">
        <v>591308.73</v>
      </c>
    </row>
    <row r="1074" spans="1:12" s="199" customFormat="1" ht="15.75" hidden="1">
      <c r="A1074" s="198" t="s">
        <v>350</v>
      </c>
      <c r="J1074" s="200">
        <f>J1075+J1088+J1096+J1102+J1113</f>
        <v>12100093.210000001</v>
      </c>
      <c r="K1074" s="200">
        <f>K1075+K1088+K1096+K1102+K1113</f>
        <v>7161350.4000000004</v>
      </c>
      <c r="L1074" s="200">
        <f>L1075+L1088+L1096+L1102+L1113</f>
        <v>7139223.8600000003</v>
      </c>
    </row>
    <row r="1075" spans="1:12" s="206" customFormat="1" ht="15.75" hidden="1">
      <c r="A1075" s="202" t="s">
        <v>32</v>
      </c>
      <c r="B1075" s="203" t="s">
        <v>334</v>
      </c>
      <c r="C1075" s="203" t="s">
        <v>20</v>
      </c>
      <c r="D1075" s="204"/>
      <c r="E1075" s="204"/>
      <c r="F1075" s="204"/>
      <c r="G1075" s="204"/>
      <c r="H1075" s="204"/>
      <c r="I1075" s="204"/>
      <c r="J1075" s="205">
        <f>J1076</f>
        <v>6640541</v>
      </c>
      <c r="K1075" s="205">
        <f t="shared" ref="K1075:L1075" si="495">K1076</f>
        <v>6638852.7599999998</v>
      </c>
      <c r="L1075" s="205">
        <f t="shared" si="495"/>
        <v>6607896.9900000002</v>
      </c>
    </row>
    <row r="1076" spans="1:12" s="206" customFormat="1" ht="38.25" hidden="1">
      <c r="A1076" s="207" t="s">
        <v>0</v>
      </c>
      <c r="B1076" s="208" t="s">
        <v>334</v>
      </c>
      <c r="C1076" s="208" t="s">
        <v>20</v>
      </c>
      <c r="D1076" s="208" t="s">
        <v>16</v>
      </c>
      <c r="E1076" s="208"/>
      <c r="F1076" s="208"/>
      <c r="G1076" s="208"/>
      <c r="H1076" s="204"/>
      <c r="I1076" s="214"/>
      <c r="J1076" s="211">
        <f>+J1077</f>
        <v>6640541</v>
      </c>
      <c r="K1076" s="211">
        <f t="shared" ref="K1076:L1076" si="496">+K1077</f>
        <v>6638852.7599999998</v>
      </c>
      <c r="L1076" s="211">
        <f t="shared" si="496"/>
        <v>6607896.9900000002</v>
      </c>
    </row>
    <row r="1077" spans="1:12" s="206" customFormat="1" hidden="1">
      <c r="A1077" s="212" t="s">
        <v>81</v>
      </c>
      <c r="B1077" s="204" t="s">
        <v>334</v>
      </c>
      <c r="C1077" s="204" t="s">
        <v>20</v>
      </c>
      <c r="D1077" s="204" t="s">
        <v>16</v>
      </c>
      <c r="E1077" s="204" t="s">
        <v>80</v>
      </c>
      <c r="F1077" s="204" t="s">
        <v>68</v>
      </c>
      <c r="G1077" s="204" t="s">
        <v>142</v>
      </c>
      <c r="H1077" s="204" t="s">
        <v>143</v>
      </c>
      <c r="I1077" s="214"/>
      <c r="J1077" s="215">
        <f>J1078+J1085</f>
        <v>6640541</v>
      </c>
      <c r="K1077" s="215">
        <f t="shared" ref="K1077:L1077" si="497">K1078+K1085</f>
        <v>6638852.7599999998</v>
      </c>
      <c r="L1077" s="215">
        <f t="shared" si="497"/>
        <v>6607896.9900000002</v>
      </c>
    </row>
    <row r="1078" spans="1:12" s="206" customFormat="1" ht="25.5" hidden="1">
      <c r="A1078" s="212" t="s">
        <v>85</v>
      </c>
      <c r="B1078" s="204" t="s">
        <v>334</v>
      </c>
      <c r="C1078" s="204" t="s">
        <v>20</v>
      </c>
      <c r="D1078" s="204" t="s">
        <v>16</v>
      </c>
      <c r="E1078" s="204" t="s">
        <v>80</v>
      </c>
      <c r="F1078" s="204" t="s">
        <v>68</v>
      </c>
      <c r="G1078" s="204" t="s">
        <v>142</v>
      </c>
      <c r="H1078" s="204" t="s">
        <v>152</v>
      </c>
      <c r="I1078" s="214"/>
      <c r="J1078" s="215">
        <f>J1079+J1081+J1083</f>
        <v>6634541</v>
      </c>
      <c r="K1078" s="215">
        <f t="shared" ref="K1078" si="498">K1079+K1081+K1083</f>
        <v>6632852.7599999998</v>
      </c>
      <c r="L1078" s="215">
        <f>L1079+L1081+L1083</f>
        <v>6601896.9900000002</v>
      </c>
    </row>
    <row r="1079" spans="1:12" s="206" customFormat="1" ht="38.25" hidden="1">
      <c r="A1079" s="216" t="s">
        <v>94</v>
      </c>
      <c r="B1079" s="204" t="s">
        <v>334</v>
      </c>
      <c r="C1079" s="204" t="s">
        <v>20</v>
      </c>
      <c r="D1079" s="204" t="s">
        <v>16</v>
      </c>
      <c r="E1079" s="204" t="s">
        <v>80</v>
      </c>
      <c r="F1079" s="204" t="s">
        <v>68</v>
      </c>
      <c r="G1079" s="204" t="s">
        <v>142</v>
      </c>
      <c r="H1079" s="204" t="s">
        <v>152</v>
      </c>
      <c r="I1079" s="214" t="s">
        <v>90</v>
      </c>
      <c r="J1079" s="215">
        <f>J1080</f>
        <v>5961747</v>
      </c>
      <c r="K1079" s="215">
        <f t="shared" ref="K1079:L1079" si="499">K1080</f>
        <v>5941747</v>
      </c>
      <c r="L1079" s="215">
        <f t="shared" si="499"/>
        <v>5891747</v>
      </c>
    </row>
    <row r="1080" spans="1:12" s="206" customFormat="1" hidden="1">
      <c r="A1080" s="216" t="s">
        <v>101</v>
      </c>
      <c r="B1080" s="204" t="s">
        <v>334</v>
      </c>
      <c r="C1080" s="204" t="s">
        <v>20</v>
      </c>
      <c r="D1080" s="204" t="s">
        <v>16</v>
      </c>
      <c r="E1080" s="204" t="s">
        <v>80</v>
      </c>
      <c r="F1080" s="204" t="s">
        <v>68</v>
      </c>
      <c r="G1080" s="204" t="s">
        <v>142</v>
      </c>
      <c r="H1080" s="204" t="s">
        <v>152</v>
      </c>
      <c r="I1080" s="214" t="s">
        <v>100</v>
      </c>
      <c r="J1080" s="215">
        <v>5961747</v>
      </c>
      <c r="K1080" s="215">
        <f>5961747-20000</f>
        <v>5941747</v>
      </c>
      <c r="L1080" s="215">
        <f>5941747-50000</f>
        <v>5891747</v>
      </c>
    </row>
    <row r="1081" spans="1:12" s="206" customFormat="1" ht="25.5" hidden="1">
      <c r="A1081" s="217" t="s">
        <v>231</v>
      </c>
      <c r="B1081" s="204" t="s">
        <v>334</v>
      </c>
      <c r="C1081" s="204" t="s">
        <v>20</v>
      </c>
      <c r="D1081" s="204" t="s">
        <v>16</v>
      </c>
      <c r="E1081" s="204" t="s">
        <v>80</v>
      </c>
      <c r="F1081" s="204" t="s">
        <v>68</v>
      </c>
      <c r="G1081" s="204" t="s">
        <v>142</v>
      </c>
      <c r="H1081" s="204" t="s">
        <v>152</v>
      </c>
      <c r="I1081" s="214" t="s">
        <v>92</v>
      </c>
      <c r="J1081" s="215">
        <f>J1082</f>
        <v>664794</v>
      </c>
      <c r="K1081" s="215">
        <f t="shared" ref="K1081:L1081" si="500">K1082</f>
        <v>683105.76</v>
      </c>
      <c r="L1081" s="215">
        <f t="shared" si="500"/>
        <v>702149.99</v>
      </c>
    </row>
    <row r="1082" spans="1:12" s="206" customFormat="1" ht="25.5" hidden="1">
      <c r="A1082" s="216" t="s">
        <v>96</v>
      </c>
      <c r="B1082" s="204" t="s">
        <v>334</v>
      </c>
      <c r="C1082" s="204" t="s">
        <v>20</v>
      </c>
      <c r="D1082" s="204" t="s">
        <v>16</v>
      </c>
      <c r="E1082" s="204" t="s">
        <v>80</v>
      </c>
      <c r="F1082" s="204" t="s">
        <v>68</v>
      </c>
      <c r="G1082" s="204" t="s">
        <v>142</v>
      </c>
      <c r="H1082" s="204" t="s">
        <v>152</v>
      </c>
      <c r="I1082" s="214" t="s">
        <v>93</v>
      </c>
      <c r="J1082" s="215">
        <v>664794</v>
      </c>
      <c r="K1082" s="215">
        <v>683105.76</v>
      </c>
      <c r="L1082" s="215">
        <v>702149.99</v>
      </c>
    </row>
    <row r="1083" spans="1:12" s="206" customFormat="1" hidden="1">
      <c r="A1083" s="216" t="s">
        <v>78</v>
      </c>
      <c r="B1083" s="204" t="s">
        <v>334</v>
      </c>
      <c r="C1083" s="204" t="s">
        <v>20</v>
      </c>
      <c r="D1083" s="204" t="s">
        <v>16</v>
      </c>
      <c r="E1083" s="204" t="s">
        <v>80</v>
      </c>
      <c r="F1083" s="204" t="s">
        <v>68</v>
      </c>
      <c r="G1083" s="204" t="s">
        <v>142</v>
      </c>
      <c r="H1083" s="204" t="s">
        <v>152</v>
      </c>
      <c r="I1083" s="214" t="s">
        <v>75</v>
      </c>
      <c r="J1083" s="215">
        <f>J1084</f>
        <v>8000</v>
      </c>
      <c r="K1083" s="215">
        <f t="shared" ref="K1083:L1083" si="501">K1084</f>
        <v>8000</v>
      </c>
      <c r="L1083" s="215">
        <f t="shared" si="501"/>
        <v>8000</v>
      </c>
    </row>
    <row r="1084" spans="1:12" s="206" customFormat="1" hidden="1">
      <c r="A1084" s="218" t="s">
        <v>119</v>
      </c>
      <c r="B1084" s="204" t="s">
        <v>334</v>
      </c>
      <c r="C1084" s="204" t="s">
        <v>20</v>
      </c>
      <c r="D1084" s="204" t="s">
        <v>16</v>
      </c>
      <c r="E1084" s="204" t="s">
        <v>80</v>
      </c>
      <c r="F1084" s="204" t="s">
        <v>68</v>
      </c>
      <c r="G1084" s="204" t="s">
        <v>142</v>
      </c>
      <c r="H1084" s="204" t="s">
        <v>152</v>
      </c>
      <c r="I1084" s="214" t="s">
        <v>118</v>
      </c>
      <c r="J1084" s="215">
        <v>8000</v>
      </c>
      <c r="K1084" s="215">
        <v>8000</v>
      </c>
      <c r="L1084" s="215">
        <v>8000</v>
      </c>
    </row>
    <row r="1085" spans="1:12" s="206" customFormat="1" hidden="1">
      <c r="A1085" s="216" t="s">
        <v>88</v>
      </c>
      <c r="B1085" s="204" t="s">
        <v>334</v>
      </c>
      <c r="C1085" s="204" t="s">
        <v>20</v>
      </c>
      <c r="D1085" s="204" t="s">
        <v>16</v>
      </c>
      <c r="E1085" s="204" t="s">
        <v>80</v>
      </c>
      <c r="F1085" s="204" t="s">
        <v>68</v>
      </c>
      <c r="G1085" s="204" t="s">
        <v>142</v>
      </c>
      <c r="H1085" s="204" t="s">
        <v>164</v>
      </c>
      <c r="I1085" s="214"/>
      <c r="J1085" s="215">
        <f>J1086</f>
        <v>6000</v>
      </c>
      <c r="K1085" s="215">
        <f t="shared" ref="K1085:L1086" si="502">K1086</f>
        <v>6000</v>
      </c>
      <c r="L1085" s="215">
        <f t="shared" si="502"/>
        <v>6000</v>
      </c>
    </row>
    <row r="1086" spans="1:12" s="206" customFormat="1" ht="25.5" hidden="1">
      <c r="A1086" s="217" t="s">
        <v>231</v>
      </c>
      <c r="B1086" s="204" t="s">
        <v>334</v>
      </c>
      <c r="C1086" s="204" t="s">
        <v>20</v>
      </c>
      <c r="D1086" s="204" t="s">
        <v>16</v>
      </c>
      <c r="E1086" s="204" t="s">
        <v>80</v>
      </c>
      <c r="F1086" s="204" t="s">
        <v>68</v>
      </c>
      <c r="G1086" s="204" t="s">
        <v>142</v>
      </c>
      <c r="H1086" s="204" t="s">
        <v>164</v>
      </c>
      <c r="I1086" s="214" t="s">
        <v>92</v>
      </c>
      <c r="J1086" s="215">
        <f>J1087</f>
        <v>6000</v>
      </c>
      <c r="K1086" s="215">
        <f t="shared" si="502"/>
        <v>6000</v>
      </c>
      <c r="L1086" s="215">
        <f t="shared" si="502"/>
        <v>6000</v>
      </c>
    </row>
    <row r="1087" spans="1:12" s="206" customFormat="1" ht="25.5" hidden="1">
      <c r="A1087" s="216" t="s">
        <v>96</v>
      </c>
      <c r="B1087" s="204" t="s">
        <v>334</v>
      </c>
      <c r="C1087" s="204" t="s">
        <v>20</v>
      </c>
      <c r="D1087" s="204" t="s">
        <v>16</v>
      </c>
      <c r="E1087" s="204" t="s">
        <v>80</v>
      </c>
      <c r="F1087" s="204" t="s">
        <v>68</v>
      </c>
      <c r="G1087" s="204" t="s">
        <v>142</v>
      </c>
      <c r="H1087" s="204" t="s">
        <v>164</v>
      </c>
      <c r="I1087" s="214" t="s">
        <v>93</v>
      </c>
      <c r="J1087" s="215">
        <v>6000</v>
      </c>
      <c r="K1087" s="215">
        <v>6000</v>
      </c>
      <c r="L1087" s="215">
        <v>6000</v>
      </c>
    </row>
    <row r="1088" spans="1:12" s="206" customFormat="1" ht="15.75" hidden="1">
      <c r="A1088" s="226" t="s">
        <v>53</v>
      </c>
      <c r="B1088" s="203" t="s">
        <v>334</v>
      </c>
      <c r="C1088" s="203" t="s">
        <v>17</v>
      </c>
      <c r="D1088" s="204"/>
      <c r="E1088" s="204"/>
      <c r="F1088" s="204"/>
      <c r="G1088" s="204"/>
      <c r="H1088" s="204"/>
      <c r="I1088" s="214"/>
      <c r="J1088" s="205">
        <f>J1089</f>
        <v>70544.209999999992</v>
      </c>
      <c r="K1088" s="205">
        <f t="shared" ref="K1088:L1090" si="503">K1089</f>
        <v>0</v>
      </c>
      <c r="L1088" s="205">
        <f t="shared" si="503"/>
        <v>0</v>
      </c>
    </row>
    <row r="1089" spans="1:12" s="206" customFormat="1" hidden="1">
      <c r="A1089" s="227" t="s">
        <v>54</v>
      </c>
      <c r="B1089" s="209" t="s">
        <v>334</v>
      </c>
      <c r="C1089" s="209" t="s">
        <v>17</v>
      </c>
      <c r="D1089" s="209" t="s">
        <v>13</v>
      </c>
      <c r="E1089" s="209"/>
      <c r="F1089" s="209"/>
      <c r="G1089" s="209"/>
      <c r="H1089" s="209"/>
      <c r="I1089" s="210"/>
      <c r="J1089" s="211">
        <f>J1090</f>
        <v>70544.209999999992</v>
      </c>
      <c r="K1089" s="211">
        <f t="shared" si="503"/>
        <v>0</v>
      </c>
      <c r="L1089" s="211">
        <f t="shared" si="503"/>
        <v>0</v>
      </c>
    </row>
    <row r="1090" spans="1:12" s="206" customFormat="1" hidden="1">
      <c r="A1090" s="212" t="s">
        <v>81</v>
      </c>
      <c r="B1090" s="224" t="s">
        <v>334</v>
      </c>
      <c r="C1090" s="204" t="s">
        <v>17</v>
      </c>
      <c r="D1090" s="204" t="s">
        <v>13</v>
      </c>
      <c r="E1090" s="204" t="s">
        <v>80</v>
      </c>
      <c r="F1090" s="204" t="s">
        <v>68</v>
      </c>
      <c r="G1090" s="204" t="s">
        <v>142</v>
      </c>
      <c r="H1090" s="204" t="s">
        <v>143</v>
      </c>
      <c r="I1090" s="214"/>
      <c r="J1090" s="221">
        <f>J1091</f>
        <v>70544.209999999992</v>
      </c>
      <c r="K1090" s="221">
        <f t="shared" si="503"/>
        <v>0</v>
      </c>
      <c r="L1090" s="221">
        <f t="shared" si="503"/>
        <v>0</v>
      </c>
    </row>
    <row r="1091" spans="1:12" s="206" customFormat="1" ht="25.5" hidden="1">
      <c r="A1091" s="212" t="s">
        <v>253</v>
      </c>
      <c r="B1091" s="224" t="s">
        <v>334</v>
      </c>
      <c r="C1091" s="204" t="s">
        <v>17</v>
      </c>
      <c r="D1091" s="204" t="s">
        <v>13</v>
      </c>
      <c r="E1091" s="204" t="s">
        <v>80</v>
      </c>
      <c r="F1091" s="204" t="s">
        <v>68</v>
      </c>
      <c r="G1091" s="204" t="s">
        <v>142</v>
      </c>
      <c r="H1091" s="204" t="s">
        <v>371</v>
      </c>
      <c r="I1091" s="214"/>
      <c r="J1091" s="221">
        <f>J1092+J1094</f>
        <v>70544.209999999992</v>
      </c>
      <c r="K1091" s="221">
        <f t="shared" ref="K1091:L1091" si="504">K1092+K1094</f>
        <v>0</v>
      </c>
      <c r="L1091" s="221">
        <f t="shared" si="504"/>
        <v>0</v>
      </c>
    </row>
    <row r="1092" spans="1:12" s="206" customFormat="1" ht="38.25" hidden="1">
      <c r="A1092" s="216" t="s">
        <v>94</v>
      </c>
      <c r="B1092" s="224" t="s">
        <v>334</v>
      </c>
      <c r="C1092" s="204" t="s">
        <v>17</v>
      </c>
      <c r="D1092" s="204" t="s">
        <v>13</v>
      </c>
      <c r="E1092" s="204" t="s">
        <v>80</v>
      </c>
      <c r="F1092" s="204" t="s">
        <v>68</v>
      </c>
      <c r="G1092" s="204" t="s">
        <v>142</v>
      </c>
      <c r="H1092" s="204" t="s">
        <v>371</v>
      </c>
      <c r="I1092" s="214" t="s">
        <v>90</v>
      </c>
      <c r="J1092" s="221">
        <f>J1093</f>
        <v>32810.400000000001</v>
      </c>
      <c r="K1092" s="221">
        <f t="shared" ref="K1092:L1092" si="505">K1093</f>
        <v>0</v>
      </c>
      <c r="L1092" s="221">
        <f t="shared" si="505"/>
        <v>0</v>
      </c>
    </row>
    <row r="1093" spans="1:12" s="206" customFormat="1" hidden="1">
      <c r="A1093" s="216" t="s">
        <v>101</v>
      </c>
      <c r="B1093" s="224" t="s">
        <v>334</v>
      </c>
      <c r="C1093" s="204" t="s">
        <v>17</v>
      </c>
      <c r="D1093" s="204" t="s">
        <v>13</v>
      </c>
      <c r="E1093" s="204" t="s">
        <v>80</v>
      </c>
      <c r="F1093" s="204" t="s">
        <v>68</v>
      </c>
      <c r="G1093" s="204" t="s">
        <v>142</v>
      </c>
      <c r="H1093" s="204" t="s">
        <v>371</v>
      </c>
      <c r="I1093" s="214" t="s">
        <v>100</v>
      </c>
      <c r="J1093" s="221">
        <v>32810.400000000001</v>
      </c>
      <c r="K1093" s="221"/>
      <c r="L1093" s="221"/>
    </row>
    <row r="1094" spans="1:12" s="206" customFormat="1" ht="25.5" hidden="1">
      <c r="A1094" s="217" t="s">
        <v>231</v>
      </c>
      <c r="B1094" s="224" t="s">
        <v>334</v>
      </c>
      <c r="C1094" s="204" t="s">
        <v>17</v>
      </c>
      <c r="D1094" s="204" t="s">
        <v>13</v>
      </c>
      <c r="E1094" s="204" t="s">
        <v>80</v>
      </c>
      <c r="F1094" s="204" t="s">
        <v>68</v>
      </c>
      <c r="G1094" s="204" t="s">
        <v>142</v>
      </c>
      <c r="H1094" s="204" t="s">
        <v>371</v>
      </c>
      <c r="I1094" s="214" t="s">
        <v>92</v>
      </c>
      <c r="J1094" s="221">
        <f>J1095</f>
        <v>37733.81</v>
      </c>
      <c r="K1094" s="221">
        <f t="shared" ref="K1094:L1094" si="506">K1095</f>
        <v>0</v>
      </c>
      <c r="L1094" s="221">
        <f t="shared" si="506"/>
        <v>0</v>
      </c>
    </row>
    <row r="1095" spans="1:12" s="206" customFormat="1" ht="25.5" hidden="1">
      <c r="A1095" s="216" t="s">
        <v>96</v>
      </c>
      <c r="B1095" s="224" t="s">
        <v>334</v>
      </c>
      <c r="C1095" s="204" t="s">
        <v>17</v>
      </c>
      <c r="D1095" s="204" t="s">
        <v>13</v>
      </c>
      <c r="E1095" s="204" t="s">
        <v>80</v>
      </c>
      <c r="F1095" s="204" t="s">
        <v>68</v>
      </c>
      <c r="G1095" s="204" t="s">
        <v>142</v>
      </c>
      <c r="H1095" s="204" t="s">
        <v>371</v>
      </c>
      <c r="I1095" s="214" t="s">
        <v>93</v>
      </c>
      <c r="J1095" s="221">
        <v>37733.81</v>
      </c>
      <c r="K1095" s="221"/>
      <c r="L1095" s="221"/>
    </row>
    <row r="1096" spans="1:12" s="232" customFormat="1" ht="31.5" hidden="1">
      <c r="A1096" s="226" t="s">
        <v>26</v>
      </c>
      <c r="B1096" s="228" t="s">
        <v>334</v>
      </c>
      <c r="C1096" s="228" t="s">
        <v>13</v>
      </c>
      <c r="D1096" s="229"/>
      <c r="E1096" s="229"/>
      <c r="F1096" s="229"/>
      <c r="G1096" s="229"/>
      <c r="H1096" s="229"/>
      <c r="I1096" s="230"/>
      <c r="J1096" s="231">
        <f>J1097</f>
        <v>140586</v>
      </c>
      <c r="K1096" s="231">
        <f t="shared" ref="K1096:L1100" si="507">K1097</f>
        <v>57809.440000000002</v>
      </c>
      <c r="L1096" s="231">
        <f t="shared" si="507"/>
        <v>60121.82</v>
      </c>
    </row>
    <row r="1097" spans="1:12" s="206" customFormat="1" ht="38.25" hidden="1">
      <c r="A1097" s="233" t="s">
        <v>209</v>
      </c>
      <c r="B1097" s="234" t="s">
        <v>334</v>
      </c>
      <c r="C1097" s="234" t="s">
        <v>13</v>
      </c>
      <c r="D1097" s="234" t="s">
        <v>30</v>
      </c>
      <c r="E1097" s="234"/>
      <c r="F1097" s="234"/>
      <c r="G1097" s="234"/>
      <c r="H1097" s="234"/>
      <c r="I1097" s="235"/>
      <c r="J1097" s="236">
        <f>J1098</f>
        <v>140586</v>
      </c>
      <c r="K1097" s="236">
        <f t="shared" si="507"/>
        <v>57809.440000000002</v>
      </c>
      <c r="L1097" s="236">
        <f t="shared" si="507"/>
        <v>60121.82</v>
      </c>
    </row>
    <row r="1098" spans="1:12" s="206" customFormat="1" ht="51" hidden="1">
      <c r="A1098" s="284" t="s">
        <v>399</v>
      </c>
      <c r="B1098" s="238" t="s">
        <v>334</v>
      </c>
      <c r="C1098" s="238" t="s">
        <v>13</v>
      </c>
      <c r="D1098" s="238" t="s">
        <v>30</v>
      </c>
      <c r="E1098" s="238" t="s">
        <v>199</v>
      </c>
      <c r="F1098" s="238" t="s">
        <v>68</v>
      </c>
      <c r="G1098" s="238" t="s">
        <v>142</v>
      </c>
      <c r="H1098" s="238" t="s">
        <v>143</v>
      </c>
      <c r="I1098" s="239"/>
      <c r="J1098" s="240">
        <f>J1099</f>
        <v>140586</v>
      </c>
      <c r="K1098" s="240">
        <f t="shared" si="507"/>
        <v>57809.440000000002</v>
      </c>
      <c r="L1098" s="240">
        <f t="shared" si="507"/>
        <v>60121.82</v>
      </c>
    </row>
    <row r="1099" spans="1:12" s="206" customFormat="1" hidden="1">
      <c r="A1099" s="218" t="s">
        <v>278</v>
      </c>
      <c r="B1099" s="238" t="s">
        <v>334</v>
      </c>
      <c r="C1099" s="238" t="s">
        <v>13</v>
      </c>
      <c r="D1099" s="238" t="s">
        <v>30</v>
      </c>
      <c r="E1099" s="238" t="s">
        <v>199</v>
      </c>
      <c r="F1099" s="238" t="s">
        <v>68</v>
      </c>
      <c r="G1099" s="238" t="s">
        <v>142</v>
      </c>
      <c r="H1099" s="238" t="s">
        <v>277</v>
      </c>
      <c r="I1099" s="239"/>
      <c r="J1099" s="240">
        <f>J1100</f>
        <v>140586</v>
      </c>
      <c r="K1099" s="240">
        <f t="shared" si="507"/>
        <v>57809.440000000002</v>
      </c>
      <c r="L1099" s="240">
        <f t="shared" si="507"/>
        <v>60121.82</v>
      </c>
    </row>
    <row r="1100" spans="1:12" s="206" customFormat="1" ht="25.5" hidden="1">
      <c r="A1100" s="217" t="s">
        <v>231</v>
      </c>
      <c r="B1100" s="238" t="s">
        <v>334</v>
      </c>
      <c r="C1100" s="238" t="s">
        <v>13</v>
      </c>
      <c r="D1100" s="238" t="s">
        <v>30</v>
      </c>
      <c r="E1100" s="238" t="s">
        <v>199</v>
      </c>
      <c r="F1100" s="238" t="s">
        <v>68</v>
      </c>
      <c r="G1100" s="238" t="s">
        <v>142</v>
      </c>
      <c r="H1100" s="238" t="s">
        <v>277</v>
      </c>
      <c r="I1100" s="239" t="s">
        <v>92</v>
      </c>
      <c r="J1100" s="240">
        <f>J1101</f>
        <v>140586</v>
      </c>
      <c r="K1100" s="240">
        <f t="shared" si="507"/>
        <v>57809.440000000002</v>
      </c>
      <c r="L1100" s="240">
        <f t="shared" si="507"/>
        <v>60121.82</v>
      </c>
    </row>
    <row r="1101" spans="1:12" s="206" customFormat="1" ht="25.5" hidden="1">
      <c r="A1101" s="216" t="s">
        <v>96</v>
      </c>
      <c r="B1101" s="238" t="s">
        <v>334</v>
      </c>
      <c r="C1101" s="238" t="s">
        <v>13</v>
      </c>
      <c r="D1101" s="238" t="s">
        <v>30</v>
      </c>
      <c r="E1101" s="238" t="s">
        <v>199</v>
      </c>
      <c r="F1101" s="238" t="s">
        <v>68</v>
      </c>
      <c r="G1101" s="238" t="s">
        <v>142</v>
      </c>
      <c r="H1101" s="238" t="s">
        <v>277</v>
      </c>
      <c r="I1101" s="239" t="s">
        <v>93</v>
      </c>
      <c r="J1101" s="240">
        <v>140586</v>
      </c>
      <c r="K1101" s="240">
        <v>57809.440000000002</v>
      </c>
      <c r="L1101" s="240">
        <v>60121.82</v>
      </c>
    </row>
    <row r="1102" spans="1:12" s="206" customFormat="1" ht="15.75" hidden="1">
      <c r="A1102" s="202" t="s">
        <v>15</v>
      </c>
      <c r="B1102" s="243" t="s">
        <v>334</v>
      </c>
      <c r="C1102" s="243" t="s">
        <v>16</v>
      </c>
      <c r="D1102" s="224"/>
      <c r="E1102" s="224"/>
      <c r="F1102" s="224"/>
      <c r="G1102" s="224"/>
      <c r="H1102" s="224"/>
      <c r="I1102" s="225"/>
      <c r="J1102" s="205">
        <f>J1103+J1108</f>
        <v>4790000</v>
      </c>
      <c r="K1102" s="205">
        <f t="shared" ref="K1102:L1102" si="508">K1103+K1108</f>
        <v>0</v>
      </c>
      <c r="L1102" s="205">
        <f t="shared" si="508"/>
        <v>0</v>
      </c>
    </row>
    <row r="1103" spans="1:12" s="206" customFormat="1" hidden="1">
      <c r="A1103" s="207" t="s">
        <v>23</v>
      </c>
      <c r="B1103" s="209" t="s">
        <v>334</v>
      </c>
      <c r="C1103" s="209" t="s">
        <v>16</v>
      </c>
      <c r="D1103" s="209" t="s">
        <v>27</v>
      </c>
      <c r="E1103" s="209"/>
      <c r="F1103" s="209"/>
      <c r="G1103" s="209"/>
      <c r="H1103" s="246"/>
      <c r="I1103" s="210"/>
      <c r="J1103" s="211">
        <f>J1104</f>
        <v>3990000</v>
      </c>
      <c r="K1103" s="211">
        <f t="shared" ref="K1103:L1106" si="509">K1104</f>
        <v>0</v>
      </c>
      <c r="L1103" s="211">
        <f t="shared" si="509"/>
        <v>0</v>
      </c>
    </row>
    <row r="1104" spans="1:12" s="206" customFormat="1" ht="25.5" hidden="1">
      <c r="A1104" s="283" t="s">
        <v>402</v>
      </c>
      <c r="B1104" s="204" t="s">
        <v>334</v>
      </c>
      <c r="C1104" s="204" t="s">
        <v>16</v>
      </c>
      <c r="D1104" s="204" t="s">
        <v>27</v>
      </c>
      <c r="E1104" s="204" t="s">
        <v>18</v>
      </c>
      <c r="F1104" s="204" t="s">
        <v>68</v>
      </c>
      <c r="G1104" s="204" t="s">
        <v>142</v>
      </c>
      <c r="H1104" s="244" t="s">
        <v>143</v>
      </c>
      <c r="I1104" s="214"/>
      <c r="J1104" s="215">
        <f>J1105</f>
        <v>3990000</v>
      </c>
      <c r="K1104" s="215">
        <f t="shared" si="509"/>
        <v>0</v>
      </c>
      <c r="L1104" s="215">
        <f t="shared" si="509"/>
        <v>0</v>
      </c>
    </row>
    <row r="1105" spans="1:12" s="206" customFormat="1" ht="25.5" hidden="1">
      <c r="A1105" s="245" t="s">
        <v>256</v>
      </c>
      <c r="B1105" s="204" t="s">
        <v>334</v>
      </c>
      <c r="C1105" s="204" t="s">
        <v>16</v>
      </c>
      <c r="D1105" s="204" t="s">
        <v>27</v>
      </c>
      <c r="E1105" s="204" t="s">
        <v>18</v>
      </c>
      <c r="F1105" s="204" t="s">
        <v>68</v>
      </c>
      <c r="G1105" s="204" t="s">
        <v>142</v>
      </c>
      <c r="H1105" s="244" t="s">
        <v>380</v>
      </c>
      <c r="I1105" s="249"/>
      <c r="J1105" s="215">
        <f>J1106</f>
        <v>3990000</v>
      </c>
      <c r="K1105" s="215">
        <f t="shared" si="509"/>
        <v>0</v>
      </c>
      <c r="L1105" s="215">
        <f t="shared" si="509"/>
        <v>0</v>
      </c>
    </row>
    <row r="1106" spans="1:12" s="206" customFormat="1" ht="25.5" hidden="1">
      <c r="A1106" s="217" t="s">
        <v>231</v>
      </c>
      <c r="B1106" s="204" t="s">
        <v>334</v>
      </c>
      <c r="C1106" s="204" t="s">
        <v>16</v>
      </c>
      <c r="D1106" s="204" t="s">
        <v>27</v>
      </c>
      <c r="E1106" s="204" t="s">
        <v>18</v>
      </c>
      <c r="F1106" s="204" t="s">
        <v>68</v>
      </c>
      <c r="G1106" s="204" t="s">
        <v>142</v>
      </c>
      <c r="H1106" s="244" t="s">
        <v>380</v>
      </c>
      <c r="I1106" s="249" t="s">
        <v>92</v>
      </c>
      <c r="J1106" s="215">
        <f>J1107</f>
        <v>3990000</v>
      </c>
      <c r="K1106" s="215">
        <f t="shared" si="509"/>
        <v>0</v>
      </c>
      <c r="L1106" s="215">
        <f t="shared" si="509"/>
        <v>0</v>
      </c>
    </row>
    <row r="1107" spans="1:12" s="206" customFormat="1" ht="25.5" hidden="1">
      <c r="A1107" s="216" t="s">
        <v>96</v>
      </c>
      <c r="B1107" s="204" t="s">
        <v>334</v>
      </c>
      <c r="C1107" s="204" t="s">
        <v>16</v>
      </c>
      <c r="D1107" s="204" t="s">
        <v>27</v>
      </c>
      <c r="E1107" s="204" t="s">
        <v>18</v>
      </c>
      <c r="F1107" s="204" t="s">
        <v>68</v>
      </c>
      <c r="G1107" s="204" t="s">
        <v>142</v>
      </c>
      <c r="H1107" s="244" t="s">
        <v>380</v>
      </c>
      <c r="I1107" s="249" t="s">
        <v>93</v>
      </c>
      <c r="J1107" s="215">
        <v>3990000</v>
      </c>
      <c r="K1107" s="215"/>
      <c r="L1107" s="215"/>
    </row>
    <row r="1108" spans="1:12" s="206" customFormat="1" hidden="1">
      <c r="A1108" s="207" t="s">
        <v>59</v>
      </c>
      <c r="B1108" s="208" t="s">
        <v>334</v>
      </c>
      <c r="C1108" s="208" t="s">
        <v>16</v>
      </c>
      <c r="D1108" s="208" t="s">
        <v>14</v>
      </c>
      <c r="E1108" s="208"/>
      <c r="F1108" s="208"/>
      <c r="G1108" s="208"/>
      <c r="H1108" s="204"/>
      <c r="I1108" s="214"/>
      <c r="J1108" s="211">
        <f>J1109</f>
        <v>800000</v>
      </c>
      <c r="K1108" s="211">
        <f t="shared" ref="K1108:L1111" si="510">K1109</f>
        <v>0</v>
      </c>
      <c r="L1108" s="211">
        <f t="shared" si="510"/>
        <v>0</v>
      </c>
    </row>
    <row r="1109" spans="1:12" s="206" customFormat="1" hidden="1">
      <c r="A1109" s="212" t="s">
        <v>82</v>
      </c>
      <c r="B1109" s="204" t="s">
        <v>334</v>
      </c>
      <c r="C1109" s="204" t="s">
        <v>16</v>
      </c>
      <c r="D1109" s="204" t="s">
        <v>14</v>
      </c>
      <c r="E1109" s="204" t="s">
        <v>80</v>
      </c>
      <c r="F1109" s="204" t="s">
        <v>68</v>
      </c>
      <c r="G1109" s="204" t="s">
        <v>142</v>
      </c>
      <c r="H1109" s="204" t="s">
        <v>143</v>
      </c>
      <c r="I1109" s="214"/>
      <c r="J1109" s="215">
        <f>J1110</f>
        <v>800000</v>
      </c>
      <c r="K1109" s="215">
        <f t="shared" si="510"/>
        <v>0</v>
      </c>
      <c r="L1109" s="215">
        <f t="shared" si="510"/>
        <v>0</v>
      </c>
    </row>
    <row r="1110" spans="1:12" s="206" customFormat="1" ht="38.25" hidden="1">
      <c r="A1110" s="212" t="s">
        <v>291</v>
      </c>
      <c r="B1110" s="204" t="s">
        <v>334</v>
      </c>
      <c r="C1110" s="204" t="s">
        <v>16</v>
      </c>
      <c r="D1110" s="204" t="s">
        <v>14</v>
      </c>
      <c r="E1110" s="204" t="s">
        <v>80</v>
      </c>
      <c r="F1110" s="204" t="s">
        <v>68</v>
      </c>
      <c r="G1110" s="204" t="s">
        <v>142</v>
      </c>
      <c r="H1110" s="204" t="s">
        <v>167</v>
      </c>
      <c r="I1110" s="214"/>
      <c r="J1110" s="215">
        <f>J1111</f>
        <v>800000</v>
      </c>
      <c r="K1110" s="215">
        <f t="shared" si="510"/>
        <v>0</v>
      </c>
      <c r="L1110" s="215">
        <f t="shared" si="510"/>
        <v>0</v>
      </c>
    </row>
    <row r="1111" spans="1:12" s="206" customFormat="1" ht="25.5" hidden="1">
      <c r="A1111" s="217" t="s">
        <v>231</v>
      </c>
      <c r="B1111" s="204" t="s">
        <v>334</v>
      </c>
      <c r="C1111" s="204" t="s">
        <v>16</v>
      </c>
      <c r="D1111" s="204" t="s">
        <v>14</v>
      </c>
      <c r="E1111" s="204" t="s">
        <v>80</v>
      </c>
      <c r="F1111" s="204" t="s">
        <v>68</v>
      </c>
      <c r="G1111" s="204" t="s">
        <v>142</v>
      </c>
      <c r="H1111" s="204" t="s">
        <v>167</v>
      </c>
      <c r="I1111" s="214" t="s">
        <v>92</v>
      </c>
      <c r="J1111" s="215">
        <f>J1112</f>
        <v>800000</v>
      </c>
      <c r="K1111" s="215">
        <f t="shared" si="510"/>
        <v>0</v>
      </c>
      <c r="L1111" s="215">
        <f t="shared" si="510"/>
        <v>0</v>
      </c>
    </row>
    <row r="1112" spans="1:12" s="206" customFormat="1" ht="25.5" hidden="1">
      <c r="A1112" s="216" t="s">
        <v>96</v>
      </c>
      <c r="B1112" s="204" t="s">
        <v>334</v>
      </c>
      <c r="C1112" s="204" t="s">
        <v>16</v>
      </c>
      <c r="D1112" s="204" t="s">
        <v>14</v>
      </c>
      <c r="E1112" s="204" t="s">
        <v>80</v>
      </c>
      <c r="F1112" s="204" t="s">
        <v>68</v>
      </c>
      <c r="G1112" s="204" t="s">
        <v>142</v>
      </c>
      <c r="H1112" s="204" t="s">
        <v>167</v>
      </c>
      <c r="I1112" s="214" t="s">
        <v>93</v>
      </c>
      <c r="J1112" s="215">
        <v>800000</v>
      </c>
      <c r="K1112" s="215"/>
      <c r="L1112" s="215"/>
    </row>
    <row r="1113" spans="1:12" s="206" customFormat="1" ht="15.75" hidden="1">
      <c r="A1113" s="250" t="s">
        <v>45</v>
      </c>
      <c r="B1113" s="251" t="s">
        <v>334</v>
      </c>
      <c r="C1113" s="251" t="s">
        <v>18</v>
      </c>
      <c r="D1113" s="251"/>
      <c r="E1113" s="251"/>
      <c r="F1113" s="251"/>
      <c r="G1113" s="251"/>
      <c r="H1113" s="251"/>
      <c r="I1113" s="252"/>
      <c r="J1113" s="205">
        <f>J1114+J1119</f>
        <v>458422</v>
      </c>
      <c r="K1113" s="205">
        <f>K1114+K1119</f>
        <v>464688.2</v>
      </c>
      <c r="L1113" s="205">
        <f>L1114+L1119</f>
        <v>471205.05</v>
      </c>
    </row>
    <row r="1114" spans="1:12" s="206" customFormat="1" hidden="1">
      <c r="A1114" s="255" t="s">
        <v>46</v>
      </c>
      <c r="B1114" s="209" t="s">
        <v>334</v>
      </c>
      <c r="C1114" s="209" t="s">
        <v>18</v>
      </c>
      <c r="D1114" s="209" t="s">
        <v>17</v>
      </c>
      <c r="E1114" s="209"/>
      <c r="F1114" s="209"/>
      <c r="G1114" s="209"/>
      <c r="H1114" s="209"/>
      <c r="I1114" s="210"/>
      <c r="J1114" s="211">
        <f>+J1115</f>
        <v>50000</v>
      </c>
      <c r="K1114" s="211">
        <f t="shared" ref="K1114:L1114" si="511">+K1115</f>
        <v>50000</v>
      </c>
      <c r="L1114" s="211">
        <f t="shared" si="511"/>
        <v>50000</v>
      </c>
    </row>
    <row r="1115" spans="1:12" s="206" customFormat="1" hidden="1">
      <c r="A1115" s="212" t="s">
        <v>81</v>
      </c>
      <c r="B1115" s="204" t="s">
        <v>334</v>
      </c>
      <c r="C1115" s="204" t="s">
        <v>18</v>
      </c>
      <c r="D1115" s="204" t="s">
        <v>17</v>
      </c>
      <c r="E1115" s="204" t="s">
        <v>80</v>
      </c>
      <c r="F1115" s="204" t="s">
        <v>68</v>
      </c>
      <c r="G1115" s="204" t="s">
        <v>142</v>
      </c>
      <c r="H1115" s="204" t="s">
        <v>143</v>
      </c>
      <c r="I1115" s="214"/>
      <c r="J1115" s="215">
        <f>J1116</f>
        <v>50000</v>
      </c>
      <c r="K1115" s="215">
        <f t="shared" ref="K1115:L1117" si="512">K1116</f>
        <v>50000</v>
      </c>
      <c r="L1115" s="215">
        <f t="shared" si="512"/>
        <v>50000</v>
      </c>
    </row>
    <row r="1116" spans="1:12" s="206" customFormat="1" hidden="1">
      <c r="A1116" s="245" t="s">
        <v>298</v>
      </c>
      <c r="B1116" s="204" t="s">
        <v>334</v>
      </c>
      <c r="C1116" s="204" t="s">
        <v>18</v>
      </c>
      <c r="D1116" s="204" t="s">
        <v>17</v>
      </c>
      <c r="E1116" s="204" t="s">
        <v>80</v>
      </c>
      <c r="F1116" s="204" t="s">
        <v>68</v>
      </c>
      <c r="G1116" s="204" t="s">
        <v>142</v>
      </c>
      <c r="H1116" s="204" t="s">
        <v>297</v>
      </c>
      <c r="I1116" s="214"/>
      <c r="J1116" s="215">
        <f>J1117</f>
        <v>50000</v>
      </c>
      <c r="K1116" s="215">
        <f t="shared" si="512"/>
        <v>50000</v>
      </c>
      <c r="L1116" s="215">
        <f t="shared" si="512"/>
        <v>50000</v>
      </c>
    </row>
    <row r="1117" spans="1:12" s="206" customFormat="1" ht="25.5" hidden="1">
      <c r="A1117" s="217" t="s">
        <v>231</v>
      </c>
      <c r="B1117" s="204" t="s">
        <v>334</v>
      </c>
      <c r="C1117" s="204" t="s">
        <v>18</v>
      </c>
      <c r="D1117" s="204" t="s">
        <v>17</v>
      </c>
      <c r="E1117" s="204" t="s">
        <v>80</v>
      </c>
      <c r="F1117" s="204" t="s">
        <v>68</v>
      </c>
      <c r="G1117" s="204" t="s">
        <v>142</v>
      </c>
      <c r="H1117" s="204" t="s">
        <v>297</v>
      </c>
      <c r="I1117" s="214" t="s">
        <v>92</v>
      </c>
      <c r="J1117" s="215">
        <f>J1118</f>
        <v>50000</v>
      </c>
      <c r="K1117" s="215">
        <f t="shared" si="512"/>
        <v>50000</v>
      </c>
      <c r="L1117" s="215">
        <f t="shared" si="512"/>
        <v>50000</v>
      </c>
    </row>
    <row r="1118" spans="1:12" s="206" customFormat="1" ht="25.5" hidden="1">
      <c r="A1118" s="216" t="s">
        <v>96</v>
      </c>
      <c r="B1118" s="204" t="s">
        <v>334</v>
      </c>
      <c r="C1118" s="204" t="s">
        <v>18</v>
      </c>
      <c r="D1118" s="204" t="s">
        <v>17</v>
      </c>
      <c r="E1118" s="204" t="s">
        <v>80</v>
      </c>
      <c r="F1118" s="204" t="s">
        <v>68</v>
      </c>
      <c r="G1118" s="204" t="s">
        <v>142</v>
      </c>
      <c r="H1118" s="204" t="s">
        <v>297</v>
      </c>
      <c r="I1118" s="214" t="s">
        <v>93</v>
      </c>
      <c r="J1118" s="215">
        <v>50000</v>
      </c>
      <c r="K1118" s="215">
        <v>50000</v>
      </c>
      <c r="L1118" s="215">
        <v>50000</v>
      </c>
    </row>
    <row r="1119" spans="1:12" s="232" customFormat="1" hidden="1">
      <c r="A1119" s="255" t="s">
        <v>66</v>
      </c>
      <c r="B1119" s="208" t="s">
        <v>334</v>
      </c>
      <c r="C1119" s="208" t="s">
        <v>18</v>
      </c>
      <c r="D1119" s="208" t="s">
        <v>13</v>
      </c>
      <c r="E1119" s="208"/>
      <c r="F1119" s="208"/>
      <c r="G1119" s="208"/>
      <c r="H1119" s="208"/>
      <c r="I1119" s="219"/>
      <c r="J1119" s="211">
        <f>+J1120</f>
        <v>408422</v>
      </c>
      <c r="K1119" s="211">
        <f t="shared" ref="K1119:L1119" si="513">+K1120</f>
        <v>414688.2</v>
      </c>
      <c r="L1119" s="211">
        <f t="shared" si="513"/>
        <v>421205.05</v>
      </c>
    </row>
    <row r="1120" spans="1:12" s="206" customFormat="1" hidden="1">
      <c r="A1120" s="212" t="s">
        <v>81</v>
      </c>
      <c r="B1120" s="204" t="s">
        <v>334</v>
      </c>
      <c r="C1120" s="204" t="s">
        <v>18</v>
      </c>
      <c r="D1120" s="204" t="s">
        <v>13</v>
      </c>
      <c r="E1120" s="204" t="s">
        <v>80</v>
      </c>
      <c r="F1120" s="204" t="s">
        <v>68</v>
      </c>
      <c r="G1120" s="204" t="s">
        <v>142</v>
      </c>
      <c r="H1120" s="204" t="s">
        <v>143</v>
      </c>
      <c r="I1120" s="214"/>
      <c r="J1120" s="215">
        <f>J1121+J1124</f>
        <v>408422</v>
      </c>
      <c r="K1120" s="215">
        <f t="shared" ref="K1120:L1120" si="514">K1121+K1124</f>
        <v>414688.2</v>
      </c>
      <c r="L1120" s="215">
        <f t="shared" si="514"/>
        <v>421205.05</v>
      </c>
    </row>
    <row r="1121" spans="1:12" s="206" customFormat="1" ht="14.25" hidden="1">
      <c r="A1121" s="256" t="s">
        <v>301</v>
      </c>
      <c r="B1121" s="204" t="s">
        <v>334</v>
      </c>
      <c r="C1121" s="204" t="s">
        <v>18</v>
      </c>
      <c r="D1121" s="204" t="s">
        <v>13</v>
      </c>
      <c r="E1121" s="204" t="s">
        <v>80</v>
      </c>
      <c r="F1121" s="204" t="s">
        <v>68</v>
      </c>
      <c r="G1121" s="204" t="s">
        <v>142</v>
      </c>
      <c r="H1121" s="204" t="s">
        <v>300</v>
      </c>
      <c r="I1121" s="214"/>
      <c r="J1121" s="215">
        <f>J1122</f>
        <v>23767</v>
      </c>
      <c r="K1121" s="215">
        <f t="shared" ref="K1121:L1122" si="515">K1122</f>
        <v>23767</v>
      </c>
      <c r="L1121" s="215">
        <f t="shared" si="515"/>
        <v>23767</v>
      </c>
    </row>
    <row r="1122" spans="1:12" s="206" customFormat="1" ht="25.5" hidden="1">
      <c r="A1122" s="217" t="s">
        <v>231</v>
      </c>
      <c r="B1122" s="204" t="s">
        <v>334</v>
      </c>
      <c r="C1122" s="204" t="s">
        <v>18</v>
      </c>
      <c r="D1122" s="204" t="s">
        <v>13</v>
      </c>
      <c r="E1122" s="204" t="s">
        <v>80</v>
      </c>
      <c r="F1122" s="204" t="s">
        <v>68</v>
      </c>
      <c r="G1122" s="204" t="s">
        <v>142</v>
      </c>
      <c r="H1122" s="204" t="s">
        <v>300</v>
      </c>
      <c r="I1122" s="214" t="s">
        <v>92</v>
      </c>
      <c r="J1122" s="215">
        <f>J1123</f>
        <v>23767</v>
      </c>
      <c r="K1122" s="215">
        <f t="shared" si="515"/>
        <v>23767</v>
      </c>
      <c r="L1122" s="215">
        <f t="shared" si="515"/>
        <v>23767</v>
      </c>
    </row>
    <row r="1123" spans="1:12" s="206" customFormat="1" ht="25.5" hidden="1">
      <c r="A1123" s="216" t="s">
        <v>96</v>
      </c>
      <c r="B1123" s="204" t="s">
        <v>334</v>
      </c>
      <c r="C1123" s="204" t="s">
        <v>18</v>
      </c>
      <c r="D1123" s="204" t="s">
        <v>13</v>
      </c>
      <c r="E1123" s="204" t="s">
        <v>80</v>
      </c>
      <c r="F1123" s="204" t="s">
        <v>68</v>
      </c>
      <c r="G1123" s="204" t="s">
        <v>142</v>
      </c>
      <c r="H1123" s="204" t="s">
        <v>300</v>
      </c>
      <c r="I1123" s="214" t="s">
        <v>93</v>
      </c>
      <c r="J1123" s="215">
        <v>23767</v>
      </c>
      <c r="K1123" s="215">
        <v>23767</v>
      </c>
      <c r="L1123" s="215">
        <v>23767</v>
      </c>
    </row>
    <row r="1124" spans="1:12" s="206" customFormat="1" hidden="1">
      <c r="A1124" s="216" t="s">
        <v>303</v>
      </c>
      <c r="B1124" s="204" t="s">
        <v>334</v>
      </c>
      <c r="C1124" s="204" t="s">
        <v>18</v>
      </c>
      <c r="D1124" s="204" t="s">
        <v>13</v>
      </c>
      <c r="E1124" s="204" t="s">
        <v>80</v>
      </c>
      <c r="F1124" s="204" t="s">
        <v>68</v>
      </c>
      <c r="G1124" s="204" t="s">
        <v>142</v>
      </c>
      <c r="H1124" s="204" t="s">
        <v>299</v>
      </c>
      <c r="I1124" s="214"/>
      <c r="J1124" s="215">
        <f>J1125</f>
        <v>384655</v>
      </c>
      <c r="K1124" s="215">
        <f t="shared" ref="K1124:L1125" si="516">K1125</f>
        <v>390921.2</v>
      </c>
      <c r="L1124" s="215">
        <f t="shared" si="516"/>
        <v>397438.05</v>
      </c>
    </row>
    <row r="1125" spans="1:12" s="206" customFormat="1" ht="25.5" hidden="1">
      <c r="A1125" s="217" t="s">
        <v>231</v>
      </c>
      <c r="B1125" s="204" t="s">
        <v>334</v>
      </c>
      <c r="C1125" s="204" t="s">
        <v>18</v>
      </c>
      <c r="D1125" s="204" t="s">
        <v>13</v>
      </c>
      <c r="E1125" s="204" t="s">
        <v>80</v>
      </c>
      <c r="F1125" s="204" t="s">
        <v>68</v>
      </c>
      <c r="G1125" s="204" t="s">
        <v>142</v>
      </c>
      <c r="H1125" s="204" t="s">
        <v>299</v>
      </c>
      <c r="I1125" s="214" t="s">
        <v>92</v>
      </c>
      <c r="J1125" s="215">
        <f>J1126</f>
        <v>384655</v>
      </c>
      <c r="K1125" s="215">
        <f t="shared" si="516"/>
        <v>390921.2</v>
      </c>
      <c r="L1125" s="215">
        <f t="shared" si="516"/>
        <v>397438.05</v>
      </c>
    </row>
    <row r="1126" spans="1:12" s="206" customFormat="1" ht="25.5" hidden="1">
      <c r="A1126" s="216" t="s">
        <v>96</v>
      </c>
      <c r="B1126" s="204" t="s">
        <v>334</v>
      </c>
      <c r="C1126" s="204" t="s">
        <v>18</v>
      </c>
      <c r="D1126" s="204" t="s">
        <v>13</v>
      </c>
      <c r="E1126" s="204" t="s">
        <v>80</v>
      </c>
      <c r="F1126" s="204" t="s">
        <v>68</v>
      </c>
      <c r="G1126" s="204" t="s">
        <v>142</v>
      </c>
      <c r="H1126" s="204" t="s">
        <v>299</v>
      </c>
      <c r="I1126" s="214" t="s">
        <v>93</v>
      </c>
      <c r="J1126" s="215">
        <v>384655</v>
      </c>
      <c r="K1126" s="215">
        <v>390921.2</v>
      </c>
      <c r="L1126" s="215">
        <v>397438.05</v>
      </c>
    </row>
    <row r="1127" spans="1:12" s="199" customFormat="1" ht="15.75" hidden="1">
      <c r="A1127" s="198" t="s">
        <v>351</v>
      </c>
      <c r="J1127" s="200">
        <f>J1128+J1141+J1149+J1155+J1161</f>
        <v>4406046.21</v>
      </c>
      <c r="K1127" s="200">
        <f>K1128+K1141+K1149+K1155+K1161</f>
        <v>3923544.04</v>
      </c>
      <c r="L1127" s="200">
        <f>L1128+L1141+L1149+L1155+L1161</f>
        <v>3891907.7600000002</v>
      </c>
    </row>
    <row r="1128" spans="1:12" s="206" customFormat="1" ht="15.75" hidden="1">
      <c r="A1128" s="202" t="s">
        <v>32</v>
      </c>
      <c r="B1128" s="203" t="s">
        <v>334</v>
      </c>
      <c r="C1128" s="203" t="s">
        <v>20</v>
      </c>
      <c r="D1128" s="204"/>
      <c r="E1128" s="204"/>
      <c r="F1128" s="204"/>
      <c r="G1128" s="204"/>
      <c r="H1128" s="204"/>
      <c r="I1128" s="204"/>
      <c r="J1128" s="205">
        <f>J1129</f>
        <v>3594844</v>
      </c>
      <c r="K1128" s="205">
        <f t="shared" ref="K1128:L1128" si="517">K1129</f>
        <v>3574980.88</v>
      </c>
      <c r="L1128" s="205">
        <f t="shared" si="517"/>
        <v>3535123.24</v>
      </c>
    </row>
    <row r="1129" spans="1:12" s="206" customFormat="1" ht="38.25" hidden="1">
      <c r="A1129" s="207" t="s">
        <v>0</v>
      </c>
      <c r="B1129" s="208" t="s">
        <v>334</v>
      </c>
      <c r="C1129" s="208" t="s">
        <v>20</v>
      </c>
      <c r="D1129" s="208" t="s">
        <v>16</v>
      </c>
      <c r="E1129" s="208"/>
      <c r="F1129" s="208"/>
      <c r="G1129" s="208"/>
      <c r="H1129" s="204"/>
      <c r="I1129" s="214"/>
      <c r="J1129" s="211">
        <f>+J1130</f>
        <v>3594844</v>
      </c>
      <c r="K1129" s="211">
        <f t="shared" ref="K1129:L1129" si="518">+K1130</f>
        <v>3574980.88</v>
      </c>
      <c r="L1129" s="211">
        <f t="shared" si="518"/>
        <v>3535123.24</v>
      </c>
    </row>
    <row r="1130" spans="1:12" s="206" customFormat="1" hidden="1">
      <c r="A1130" s="212" t="s">
        <v>81</v>
      </c>
      <c r="B1130" s="204" t="s">
        <v>334</v>
      </c>
      <c r="C1130" s="204" t="s">
        <v>20</v>
      </c>
      <c r="D1130" s="204" t="s">
        <v>16</v>
      </c>
      <c r="E1130" s="204" t="s">
        <v>80</v>
      </c>
      <c r="F1130" s="204" t="s">
        <v>68</v>
      </c>
      <c r="G1130" s="204" t="s">
        <v>142</v>
      </c>
      <c r="H1130" s="204" t="s">
        <v>143</v>
      </c>
      <c r="I1130" s="214"/>
      <c r="J1130" s="215">
        <f>J1131+J1138</f>
        <v>3594844</v>
      </c>
      <c r="K1130" s="215">
        <f t="shared" ref="K1130:L1130" si="519">K1131+K1138</f>
        <v>3574980.88</v>
      </c>
      <c r="L1130" s="215">
        <f t="shared" si="519"/>
        <v>3535123.24</v>
      </c>
    </row>
    <row r="1131" spans="1:12" s="206" customFormat="1" ht="25.5" hidden="1">
      <c r="A1131" s="212" t="s">
        <v>85</v>
      </c>
      <c r="B1131" s="204" t="s">
        <v>334</v>
      </c>
      <c r="C1131" s="204" t="s">
        <v>20</v>
      </c>
      <c r="D1131" s="204" t="s">
        <v>16</v>
      </c>
      <c r="E1131" s="204" t="s">
        <v>80</v>
      </c>
      <c r="F1131" s="204" t="s">
        <v>68</v>
      </c>
      <c r="G1131" s="204" t="s">
        <v>142</v>
      </c>
      <c r="H1131" s="204" t="s">
        <v>152</v>
      </c>
      <c r="I1131" s="214"/>
      <c r="J1131" s="215">
        <f>J1132+J1134+J1136</f>
        <v>3591844</v>
      </c>
      <c r="K1131" s="215">
        <f t="shared" ref="K1131:L1131" si="520">K1132+K1134+K1136</f>
        <v>3571980.88</v>
      </c>
      <c r="L1131" s="215">
        <f t="shared" si="520"/>
        <v>3532123.24</v>
      </c>
    </row>
    <row r="1132" spans="1:12" s="206" customFormat="1" ht="38.25" hidden="1">
      <c r="A1132" s="216" t="s">
        <v>94</v>
      </c>
      <c r="B1132" s="204" t="s">
        <v>334</v>
      </c>
      <c r="C1132" s="204" t="s">
        <v>20</v>
      </c>
      <c r="D1132" s="204" t="s">
        <v>16</v>
      </c>
      <c r="E1132" s="204" t="s">
        <v>80</v>
      </c>
      <c r="F1132" s="204" t="s">
        <v>68</v>
      </c>
      <c r="G1132" s="204" t="s">
        <v>142</v>
      </c>
      <c r="H1132" s="204" t="s">
        <v>152</v>
      </c>
      <c r="I1132" s="214" t="s">
        <v>90</v>
      </c>
      <c r="J1132" s="215">
        <f>J1133</f>
        <v>3462922</v>
      </c>
      <c r="K1132" s="215">
        <f t="shared" ref="K1132:L1132" si="521">K1133</f>
        <v>3442922</v>
      </c>
      <c r="L1132" s="215">
        <f t="shared" si="521"/>
        <v>3402922</v>
      </c>
    </row>
    <row r="1133" spans="1:12" s="206" customFormat="1" hidden="1">
      <c r="A1133" s="216" t="s">
        <v>101</v>
      </c>
      <c r="B1133" s="204" t="s">
        <v>334</v>
      </c>
      <c r="C1133" s="204" t="s">
        <v>20</v>
      </c>
      <c r="D1133" s="204" t="s">
        <v>16</v>
      </c>
      <c r="E1133" s="204" t="s">
        <v>80</v>
      </c>
      <c r="F1133" s="204" t="s">
        <v>68</v>
      </c>
      <c r="G1133" s="204" t="s">
        <v>142</v>
      </c>
      <c r="H1133" s="204" t="s">
        <v>152</v>
      </c>
      <c r="I1133" s="214" t="s">
        <v>100</v>
      </c>
      <c r="J1133" s="215">
        <v>3462922</v>
      </c>
      <c r="K1133" s="215">
        <f>3462922-20000</f>
        <v>3442922</v>
      </c>
      <c r="L1133" s="215">
        <f>3442922-40000</f>
        <v>3402922</v>
      </c>
    </row>
    <row r="1134" spans="1:12" s="206" customFormat="1" ht="25.5" hidden="1">
      <c r="A1134" s="217" t="s">
        <v>231</v>
      </c>
      <c r="B1134" s="204" t="s">
        <v>334</v>
      </c>
      <c r="C1134" s="204" t="s">
        <v>20</v>
      </c>
      <c r="D1134" s="204" t="s">
        <v>16</v>
      </c>
      <c r="E1134" s="204" t="s">
        <v>80</v>
      </c>
      <c r="F1134" s="204" t="s">
        <v>68</v>
      </c>
      <c r="G1134" s="204" t="s">
        <v>142</v>
      </c>
      <c r="H1134" s="204" t="s">
        <v>152</v>
      </c>
      <c r="I1134" s="214" t="s">
        <v>92</v>
      </c>
      <c r="J1134" s="215">
        <f>J1135</f>
        <v>117922</v>
      </c>
      <c r="K1134" s="215">
        <f t="shared" ref="K1134:L1134" si="522">K1135</f>
        <v>118058.88</v>
      </c>
      <c r="L1134" s="215">
        <f t="shared" si="522"/>
        <v>118201.24</v>
      </c>
    </row>
    <row r="1135" spans="1:12" s="206" customFormat="1" ht="25.5" hidden="1">
      <c r="A1135" s="216" t="s">
        <v>96</v>
      </c>
      <c r="B1135" s="204" t="s">
        <v>334</v>
      </c>
      <c r="C1135" s="204" t="s">
        <v>20</v>
      </c>
      <c r="D1135" s="204" t="s">
        <v>16</v>
      </c>
      <c r="E1135" s="204" t="s">
        <v>80</v>
      </c>
      <c r="F1135" s="204" t="s">
        <v>68</v>
      </c>
      <c r="G1135" s="204" t="s">
        <v>142</v>
      </c>
      <c r="H1135" s="204" t="s">
        <v>152</v>
      </c>
      <c r="I1135" s="214" t="s">
        <v>93</v>
      </c>
      <c r="J1135" s="215">
        <v>117922</v>
      </c>
      <c r="K1135" s="215">
        <v>118058.88</v>
      </c>
      <c r="L1135" s="215">
        <v>118201.24</v>
      </c>
    </row>
    <row r="1136" spans="1:12" s="206" customFormat="1" hidden="1">
      <c r="A1136" s="216" t="s">
        <v>78</v>
      </c>
      <c r="B1136" s="204" t="s">
        <v>334</v>
      </c>
      <c r="C1136" s="204" t="s">
        <v>20</v>
      </c>
      <c r="D1136" s="204" t="s">
        <v>16</v>
      </c>
      <c r="E1136" s="204" t="s">
        <v>80</v>
      </c>
      <c r="F1136" s="204" t="s">
        <v>68</v>
      </c>
      <c r="G1136" s="204" t="s">
        <v>142</v>
      </c>
      <c r="H1136" s="204" t="s">
        <v>152</v>
      </c>
      <c r="I1136" s="214" t="s">
        <v>75</v>
      </c>
      <c r="J1136" s="215">
        <f>J1137</f>
        <v>11000</v>
      </c>
      <c r="K1136" s="215">
        <f t="shared" ref="K1136:L1136" si="523">K1137</f>
        <v>11000</v>
      </c>
      <c r="L1136" s="215">
        <f t="shared" si="523"/>
        <v>11000</v>
      </c>
    </row>
    <row r="1137" spans="1:12" s="206" customFormat="1" hidden="1">
      <c r="A1137" s="218" t="s">
        <v>119</v>
      </c>
      <c r="B1137" s="204" t="s">
        <v>334</v>
      </c>
      <c r="C1137" s="204" t="s">
        <v>20</v>
      </c>
      <c r="D1137" s="204" t="s">
        <v>16</v>
      </c>
      <c r="E1137" s="204" t="s">
        <v>80</v>
      </c>
      <c r="F1137" s="204" t="s">
        <v>68</v>
      </c>
      <c r="G1137" s="204" t="s">
        <v>142</v>
      </c>
      <c r="H1137" s="204" t="s">
        <v>152</v>
      </c>
      <c r="I1137" s="214" t="s">
        <v>118</v>
      </c>
      <c r="J1137" s="215">
        <v>11000</v>
      </c>
      <c r="K1137" s="215">
        <v>11000</v>
      </c>
      <c r="L1137" s="215">
        <v>11000</v>
      </c>
    </row>
    <row r="1138" spans="1:12" s="206" customFormat="1" hidden="1">
      <c r="A1138" s="216" t="s">
        <v>88</v>
      </c>
      <c r="B1138" s="204" t="s">
        <v>334</v>
      </c>
      <c r="C1138" s="204" t="s">
        <v>20</v>
      </c>
      <c r="D1138" s="204" t="s">
        <v>16</v>
      </c>
      <c r="E1138" s="204" t="s">
        <v>80</v>
      </c>
      <c r="F1138" s="204" t="s">
        <v>68</v>
      </c>
      <c r="G1138" s="204" t="s">
        <v>142</v>
      </c>
      <c r="H1138" s="204" t="s">
        <v>164</v>
      </c>
      <c r="I1138" s="214"/>
      <c r="J1138" s="215">
        <f>J1139</f>
        <v>3000</v>
      </c>
      <c r="K1138" s="215">
        <f t="shared" ref="K1138:L1139" si="524">K1139</f>
        <v>3000</v>
      </c>
      <c r="L1138" s="215">
        <f t="shared" si="524"/>
        <v>3000</v>
      </c>
    </row>
    <row r="1139" spans="1:12" s="206" customFormat="1" ht="25.5" hidden="1">
      <c r="A1139" s="217" t="s">
        <v>231</v>
      </c>
      <c r="B1139" s="204" t="s">
        <v>334</v>
      </c>
      <c r="C1139" s="204" t="s">
        <v>20</v>
      </c>
      <c r="D1139" s="204" t="s">
        <v>16</v>
      </c>
      <c r="E1139" s="204" t="s">
        <v>80</v>
      </c>
      <c r="F1139" s="204" t="s">
        <v>68</v>
      </c>
      <c r="G1139" s="204" t="s">
        <v>142</v>
      </c>
      <c r="H1139" s="204" t="s">
        <v>164</v>
      </c>
      <c r="I1139" s="214" t="s">
        <v>92</v>
      </c>
      <c r="J1139" s="215">
        <f>J1140</f>
        <v>3000</v>
      </c>
      <c r="K1139" s="215">
        <f t="shared" si="524"/>
        <v>3000</v>
      </c>
      <c r="L1139" s="215">
        <f t="shared" si="524"/>
        <v>3000</v>
      </c>
    </row>
    <row r="1140" spans="1:12" s="206" customFormat="1" ht="25.5" hidden="1">
      <c r="A1140" s="216" t="s">
        <v>96</v>
      </c>
      <c r="B1140" s="204" t="s">
        <v>334</v>
      </c>
      <c r="C1140" s="204" t="s">
        <v>20</v>
      </c>
      <c r="D1140" s="204" t="s">
        <v>16</v>
      </c>
      <c r="E1140" s="204" t="s">
        <v>80</v>
      </c>
      <c r="F1140" s="204" t="s">
        <v>68</v>
      </c>
      <c r="G1140" s="204" t="s">
        <v>142</v>
      </c>
      <c r="H1140" s="204" t="s">
        <v>164</v>
      </c>
      <c r="I1140" s="214" t="s">
        <v>93</v>
      </c>
      <c r="J1140" s="215">
        <v>3000</v>
      </c>
      <c r="K1140" s="215">
        <v>3000</v>
      </c>
      <c r="L1140" s="215">
        <v>3000</v>
      </c>
    </row>
    <row r="1141" spans="1:12" s="206" customFormat="1" ht="15.75" hidden="1">
      <c r="A1141" s="226" t="s">
        <v>53</v>
      </c>
      <c r="B1141" s="203" t="s">
        <v>334</v>
      </c>
      <c r="C1141" s="203" t="s">
        <v>17</v>
      </c>
      <c r="D1141" s="204"/>
      <c r="E1141" s="204"/>
      <c r="F1141" s="204"/>
      <c r="G1141" s="204"/>
      <c r="H1141" s="204"/>
      <c r="I1141" s="214"/>
      <c r="J1141" s="205">
        <f>J1142</f>
        <v>70544.209999999992</v>
      </c>
      <c r="K1141" s="205">
        <f t="shared" ref="K1141:L1143" si="525">K1142</f>
        <v>0</v>
      </c>
      <c r="L1141" s="205">
        <f t="shared" si="525"/>
        <v>0</v>
      </c>
    </row>
    <row r="1142" spans="1:12" s="206" customFormat="1" hidden="1">
      <c r="A1142" s="227" t="s">
        <v>54</v>
      </c>
      <c r="B1142" s="209" t="s">
        <v>334</v>
      </c>
      <c r="C1142" s="209" t="s">
        <v>17</v>
      </c>
      <c r="D1142" s="209" t="s">
        <v>13</v>
      </c>
      <c r="E1142" s="209"/>
      <c r="F1142" s="209"/>
      <c r="G1142" s="209"/>
      <c r="H1142" s="209"/>
      <c r="I1142" s="210"/>
      <c r="J1142" s="211">
        <f>J1143</f>
        <v>70544.209999999992</v>
      </c>
      <c r="K1142" s="211">
        <f t="shared" si="525"/>
        <v>0</v>
      </c>
      <c r="L1142" s="211">
        <f t="shared" si="525"/>
        <v>0</v>
      </c>
    </row>
    <row r="1143" spans="1:12" s="206" customFormat="1" hidden="1">
      <c r="A1143" s="212" t="s">
        <v>81</v>
      </c>
      <c r="B1143" s="224" t="s">
        <v>334</v>
      </c>
      <c r="C1143" s="204" t="s">
        <v>17</v>
      </c>
      <c r="D1143" s="204" t="s">
        <v>13</v>
      </c>
      <c r="E1143" s="204" t="s">
        <v>80</v>
      </c>
      <c r="F1143" s="204" t="s">
        <v>68</v>
      </c>
      <c r="G1143" s="204" t="s">
        <v>142</v>
      </c>
      <c r="H1143" s="204" t="s">
        <v>143</v>
      </c>
      <c r="I1143" s="214"/>
      <c r="J1143" s="221">
        <f>J1144</f>
        <v>70544.209999999992</v>
      </c>
      <c r="K1143" s="221">
        <f t="shared" si="525"/>
        <v>0</v>
      </c>
      <c r="L1143" s="221">
        <f t="shared" si="525"/>
        <v>0</v>
      </c>
    </row>
    <row r="1144" spans="1:12" s="206" customFormat="1" ht="25.5" hidden="1">
      <c r="A1144" s="212" t="s">
        <v>253</v>
      </c>
      <c r="B1144" s="224" t="s">
        <v>334</v>
      </c>
      <c r="C1144" s="204" t="s">
        <v>17</v>
      </c>
      <c r="D1144" s="204" t="s">
        <v>13</v>
      </c>
      <c r="E1144" s="204" t="s">
        <v>80</v>
      </c>
      <c r="F1144" s="204" t="s">
        <v>68</v>
      </c>
      <c r="G1144" s="204" t="s">
        <v>142</v>
      </c>
      <c r="H1144" s="204" t="s">
        <v>371</v>
      </c>
      <c r="I1144" s="214"/>
      <c r="J1144" s="221">
        <f>J1145+J1147</f>
        <v>70544.209999999992</v>
      </c>
      <c r="K1144" s="221">
        <f t="shared" ref="K1144:L1144" si="526">K1145+K1147</f>
        <v>0</v>
      </c>
      <c r="L1144" s="221">
        <f t="shared" si="526"/>
        <v>0</v>
      </c>
    </row>
    <row r="1145" spans="1:12" s="206" customFormat="1" ht="38.25" hidden="1">
      <c r="A1145" s="216" t="s">
        <v>94</v>
      </c>
      <c r="B1145" s="224" t="s">
        <v>334</v>
      </c>
      <c r="C1145" s="204" t="s">
        <v>17</v>
      </c>
      <c r="D1145" s="204" t="s">
        <v>13</v>
      </c>
      <c r="E1145" s="204" t="s">
        <v>80</v>
      </c>
      <c r="F1145" s="204" t="s">
        <v>68</v>
      </c>
      <c r="G1145" s="204" t="s">
        <v>142</v>
      </c>
      <c r="H1145" s="204" t="s">
        <v>371</v>
      </c>
      <c r="I1145" s="214" t="s">
        <v>90</v>
      </c>
      <c r="J1145" s="221">
        <f>J1146</f>
        <v>32810.400000000001</v>
      </c>
      <c r="K1145" s="221">
        <f t="shared" ref="K1145:L1145" si="527">K1146</f>
        <v>0</v>
      </c>
      <c r="L1145" s="221">
        <f t="shared" si="527"/>
        <v>0</v>
      </c>
    </row>
    <row r="1146" spans="1:12" s="206" customFormat="1" hidden="1">
      <c r="A1146" s="216" t="s">
        <v>101</v>
      </c>
      <c r="B1146" s="224" t="s">
        <v>334</v>
      </c>
      <c r="C1146" s="204" t="s">
        <v>17</v>
      </c>
      <c r="D1146" s="204" t="s">
        <v>13</v>
      </c>
      <c r="E1146" s="204" t="s">
        <v>80</v>
      </c>
      <c r="F1146" s="204" t="s">
        <v>68</v>
      </c>
      <c r="G1146" s="204" t="s">
        <v>142</v>
      </c>
      <c r="H1146" s="204" t="s">
        <v>371</v>
      </c>
      <c r="I1146" s="214" t="s">
        <v>100</v>
      </c>
      <c r="J1146" s="221">
        <v>32810.400000000001</v>
      </c>
      <c r="K1146" s="221"/>
      <c r="L1146" s="221"/>
    </row>
    <row r="1147" spans="1:12" s="206" customFormat="1" ht="25.5" hidden="1">
      <c r="A1147" s="217" t="s">
        <v>231</v>
      </c>
      <c r="B1147" s="224" t="s">
        <v>334</v>
      </c>
      <c r="C1147" s="204" t="s">
        <v>17</v>
      </c>
      <c r="D1147" s="204" t="s">
        <v>13</v>
      </c>
      <c r="E1147" s="204" t="s">
        <v>80</v>
      </c>
      <c r="F1147" s="204" t="s">
        <v>68</v>
      </c>
      <c r="G1147" s="204" t="s">
        <v>142</v>
      </c>
      <c r="H1147" s="204" t="s">
        <v>371</v>
      </c>
      <c r="I1147" s="214" t="s">
        <v>92</v>
      </c>
      <c r="J1147" s="221">
        <f>J1148</f>
        <v>37733.81</v>
      </c>
      <c r="K1147" s="221">
        <f t="shared" ref="K1147:L1147" si="528">K1148</f>
        <v>0</v>
      </c>
      <c r="L1147" s="221">
        <f t="shared" si="528"/>
        <v>0</v>
      </c>
    </row>
    <row r="1148" spans="1:12" s="206" customFormat="1" ht="25.5" hidden="1">
      <c r="A1148" s="216" t="s">
        <v>96</v>
      </c>
      <c r="B1148" s="224" t="s">
        <v>334</v>
      </c>
      <c r="C1148" s="204" t="s">
        <v>17</v>
      </c>
      <c r="D1148" s="204" t="s">
        <v>13</v>
      </c>
      <c r="E1148" s="204" t="s">
        <v>80</v>
      </c>
      <c r="F1148" s="204" t="s">
        <v>68</v>
      </c>
      <c r="G1148" s="204" t="s">
        <v>142</v>
      </c>
      <c r="H1148" s="204" t="s">
        <v>371</v>
      </c>
      <c r="I1148" s="214" t="s">
        <v>93</v>
      </c>
      <c r="J1148" s="221">
        <v>37733.81</v>
      </c>
      <c r="K1148" s="221"/>
      <c r="L1148" s="221"/>
    </row>
    <row r="1149" spans="1:12" s="232" customFormat="1" ht="31.5" hidden="1">
      <c r="A1149" s="226" t="s">
        <v>26</v>
      </c>
      <c r="B1149" s="228" t="s">
        <v>334</v>
      </c>
      <c r="C1149" s="228" t="s">
        <v>13</v>
      </c>
      <c r="D1149" s="229"/>
      <c r="E1149" s="229"/>
      <c r="F1149" s="229"/>
      <c r="G1149" s="229"/>
      <c r="H1149" s="229"/>
      <c r="I1149" s="230"/>
      <c r="J1149" s="231">
        <f>J1150</f>
        <v>202979</v>
      </c>
      <c r="K1149" s="231">
        <f t="shared" ref="K1149:L1151" si="529">K1150</f>
        <v>159098.16</v>
      </c>
      <c r="L1149" s="231">
        <f t="shared" si="529"/>
        <v>165462.09</v>
      </c>
    </row>
    <row r="1150" spans="1:12" s="206" customFormat="1" ht="38.25" hidden="1">
      <c r="A1150" s="233" t="s">
        <v>209</v>
      </c>
      <c r="B1150" s="234" t="s">
        <v>334</v>
      </c>
      <c r="C1150" s="234" t="s">
        <v>13</v>
      </c>
      <c r="D1150" s="234" t="s">
        <v>30</v>
      </c>
      <c r="E1150" s="234"/>
      <c r="F1150" s="234"/>
      <c r="G1150" s="234"/>
      <c r="H1150" s="234"/>
      <c r="I1150" s="235"/>
      <c r="J1150" s="236">
        <f>J1151</f>
        <v>202979</v>
      </c>
      <c r="K1150" s="236">
        <f t="shared" si="529"/>
        <v>159098.16</v>
      </c>
      <c r="L1150" s="236">
        <f t="shared" si="529"/>
        <v>165462.09</v>
      </c>
    </row>
    <row r="1151" spans="1:12" s="206" customFormat="1" ht="51" hidden="1">
      <c r="A1151" s="284" t="s">
        <v>399</v>
      </c>
      <c r="B1151" s="238" t="s">
        <v>334</v>
      </c>
      <c r="C1151" s="238" t="s">
        <v>13</v>
      </c>
      <c r="D1151" s="238" t="s">
        <v>30</v>
      </c>
      <c r="E1151" s="238" t="s">
        <v>199</v>
      </c>
      <c r="F1151" s="238" t="s">
        <v>68</v>
      </c>
      <c r="G1151" s="238" t="s">
        <v>142</v>
      </c>
      <c r="H1151" s="238" t="s">
        <v>143</v>
      </c>
      <c r="I1151" s="239"/>
      <c r="J1151" s="240">
        <f>J1152</f>
        <v>202979</v>
      </c>
      <c r="K1151" s="240">
        <f t="shared" si="529"/>
        <v>159098.16</v>
      </c>
      <c r="L1151" s="240">
        <f t="shared" si="529"/>
        <v>165462.09</v>
      </c>
    </row>
    <row r="1152" spans="1:12" s="206" customFormat="1" hidden="1">
      <c r="A1152" s="218" t="s">
        <v>278</v>
      </c>
      <c r="B1152" s="238" t="s">
        <v>334</v>
      </c>
      <c r="C1152" s="238" t="s">
        <v>13</v>
      </c>
      <c r="D1152" s="238" t="s">
        <v>30</v>
      </c>
      <c r="E1152" s="238" t="s">
        <v>199</v>
      </c>
      <c r="F1152" s="238" t="s">
        <v>68</v>
      </c>
      <c r="G1152" s="238" t="s">
        <v>142</v>
      </c>
      <c r="H1152" s="238" t="s">
        <v>277</v>
      </c>
      <c r="I1152" s="239"/>
      <c r="J1152" s="240">
        <f>J1153</f>
        <v>202979</v>
      </c>
      <c r="K1152" s="240">
        <f t="shared" ref="K1152:L1153" si="530">K1153</f>
        <v>159098.16</v>
      </c>
      <c r="L1152" s="240">
        <f t="shared" si="530"/>
        <v>165462.09</v>
      </c>
    </row>
    <row r="1153" spans="1:12" s="206" customFormat="1" ht="25.5" hidden="1">
      <c r="A1153" s="217" t="s">
        <v>231</v>
      </c>
      <c r="B1153" s="238" t="s">
        <v>334</v>
      </c>
      <c r="C1153" s="238" t="s">
        <v>13</v>
      </c>
      <c r="D1153" s="238" t="s">
        <v>30</v>
      </c>
      <c r="E1153" s="238" t="s">
        <v>199</v>
      </c>
      <c r="F1153" s="238" t="s">
        <v>68</v>
      </c>
      <c r="G1153" s="238" t="s">
        <v>142</v>
      </c>
      <c r="H1153" s="238" t="s">
        <v>277</v>
      </c>
      <c r="I1153" s="239" t="s">
        <v>92</v>
      </c>
      <c r="J1153" s="240">
        <f>J1154</f>
        <v>202979</v>
      </c>
      <c r="K1153" s="240">
        <f t="shared" si="530"/>
        <v>159098.16</v>
      </c>
      <c r="L1153" s="240">
        <f t="shared" si="530"/>
        <v>165462.09</v>
      </c>
    </row>
    <row r="1154" spans="1:12" s="206" customFormat="1" ht="25.5" hidden="1">
      <c r="A1154" s="216" t="s">
        <v>96</v>
      </c>
      <c r="B1154" s="238" t="s">
        <v>334</v>
      </c>
      <c r="C1154" s="238" t="s">
        <v>13</v>
      </c>
      <c r="D1154" s="238" t="s">
        <v>30</v>
      </c>
      <c r="E1154" s="238" t="s">
        <v>199</v>
      </c>
      <c r="F1154" s="238" t="s">
        <v>68</v>
      </c>
      <c r="G1154" s="238" t="s">
        <v>142</v>
      </c>
      <c r="H1154" s="238" t="s">
        <v>277</v>
      </c>
      <c r="I1154" s="239" t="s">
        <v>93</v>
      </c>
      <c r="J1154" s="240">
        <v>202979</v>
      </c>
      <c r="K1154" s="240">
        <v>159098.16</v>
      </c>
      <c r="L1154" s="240">
        <v>165462.09</v>
      </c>
    </row>
    <row r="1155" spans="1:12" s="206" customFormat="1" ht="15.75" hidden="1">
      <c r="A1155" s="202" t="s">
        <v>15</v>
      </c>
      <c r="B1155" s="243" t="s">
        <v>334</v>
      </c>
      <c r="C1155" s="243" t="s">
        <v>16</v>
      </c>
      <c r="D1155" s="224"/>
      <c r="E1155" s="224"/>
      <c r="F1155" s="224"/>
      <c r="G1155" s="224"/>
      <c r="H1155" s="224"/>
      <c r="I1155" s="225"/>
      <c r="J1155" s="205">
        <f>+J1156</f>
        <v>350000</v>
      </c>
      <c r="K1155" s="205">
        <f t="shared" ref="K1155:L1155" si="531">+K1156</f>
        <v>0</v>
      </c>
      <c r="L1155" s="205">
        <f t="shared" si="531"/>
        <v>0</v>
      </c>
    </row>
    <row r="1156" spans="1:12" s="206" customFormat="1" hidden="1">
      <c r="A1156" s="207" t="s">
        <v>59</v>
      </c>
      <c r="B1156" s="208" t="s">
        <v>334</v>
      </c>
      <c r="C1156" s="208" t="s">
        <v>16</v>
      </c>
      <c r="D1156" s="208" t="s">
        <v>14</v>
      </c>
      <c r="E1156" s="208"/>
      <c r="F1156" s="208"/>
      <c r="G1156" s="208"/>
      <c r="H1156" s="204"/>
      <c r="I1156" s="214"/>
      <c r="J1156" s="211">
        <f>+J1157</f>
        <v>350000</v>
      </c>
      <c r="K1156" s="211">
        <f t="shared" ref="K1156:L1156" si="532">+K1157</f>
        <v>0</v>
      </c>
      <c r="L1156" s="211">
        <f t="shared" si="532"/>
        <v>0</v>
      </c>
    </row>
    <row r="1157" spans="1:12" s="206" customFormat="1" hidden="1">
      <c r="A1157" s="212" t="s">
        <v>82</v>
      </c>
      <c r="B1157" s="204" t="s">
        <v>334</v>
      </c>
      <c r="C1157" s="204" t="s">
        <v>16</v>
      </c>
      <c r="D1157" s="204" t="s">
        <v>14</v>
      </c>
      <c r="E1157" s="204" t="s">
        <v>80</v>
      </c>
      <c r="F1157" s="204" t="s">
        <v>68</v>
      </c>
      <c r="G1157" s="204" t="s">
        <v>142</v>
      </c>
      <c r="H1157" s="204" t="s">
        <v>143</v>
      </c>
      <c r="I1157" s="214"/>
      <c r="J1157" s="215">
        <f>J1158</f>
        <v>350000</v>
      </c>
      <c r="K1157" s="215">
        <f t="shared" ref="K1157:L1159" si="533">K1158</f>
        <v>0</v>
      </c>
      <c r="L1157" s="215">
        <f t="shared" si="533"/>
        <v>0</v>
      </c>
    </row>
    <row r="1158" spans="1:12" s="206" customFormat="1" ht="38.25" hidden="1">
      <c r="A1158" s="212" t="s">
        <v>291</v>
      </c>
      <c r="B1158" s="204" t="s">
        <v>334</v>
      </c>
      <c r="C1158" s="204" t="s">
        <v>16</v>
      </c>
      <c r="D1158" s="204" t="s">
        <v>14</v>
      </c>
      <c r="E1158" s="204" t="s">
        <v>80</v>
      </c>
      <c r="F1158" s="204" t="s">
        <v>68</v>
      </c>
      <c r="G1158" s="204" t="s">
        <v>142</v>
      </c>
      <c r="H1158" s="204" t="s">
        <v>167</v>
      </c>
      <c r="I1158" s="214"/>
      <c r="J1158" s="215">
        <f>J1159</f>
        <v>350000</v>
      </c>
      <c r="K1158" s="215">
        <f t="shared" si="533"/>
        <v>0</v>
      </c>
      <c r="L1158" s="215">
        <f t="shared" si="533"/>
        <v>0</v>
      </c>
    </row>
    <row r="1159" spans="1:12" s="206" customFormat="1" ht="25.5" hidden="1">
      <c r="A1159" s="217" t="s">
        <v>231</v>
      </c>
      <c r="B1159" s="204" t="s">
        <v>334</v>
      </c>
      <c r="C1159" s="204" t="s">
        <v>16</v>
      </c>
      <c r="D1159" s="204" t="s">
        <v>14</v>
      </c>
      <c r="E1159" s="204" t="s">
        <v>80</v>
      </c>
      <c r="F1159" s="204" t="s">
        <v>68</v>
      </c>
      <c r="G1159" s="204" t="s">
        <v>142</v>
      </c>
      <c r="H1159" s="204" t="s">
        <v>167</v>
      </c>
      <c r="I1159" s="214" t="s">
        <v>92</v>
      </c>
      <c r="J1159" s="215">
        <f>J1160</f>
        <v>350000</v>
      </c>
      <c r="K1159" s="215">
        <f t="shared" si="533"/>
        <v>0</v>
      </c>
      <c r="L1159" s="215">
        <f t="shared" si="533"/>
        <v>0</v>
      </c>
    </row>
    <row r="1160" spans="1:12" s="206" customFormat="1" ht="25.5" hidden="1">
      <c r="A1160" s="216" t="s">
        <v>96</v>
      </c>
      <c r="B1160" s="204" t="s">
        <v>334</v>
      </c>
      <c r="C1160" s="204" t="s">
        <v>16</v>
      </c>
      <c r="D1160" s="204" t="s">
        <v>14</v>
      </c>
      <c r="E1160" s="204" t="s">
        <v>80</v>
      </c>
      <c r="F1160" s="204" t="s">
        <v>68</v>
      </c>
      <c r="G1160" s="204" t="s">
        <v>142</v>
      </c>
      <c r="H1160" s="204" t="s">
        <v>167</v>
      </c>
      <c r="I1160" s="214" t="s">
        <v>93</v>
      </c>
      <c r="J1160" s="215">
        <v>350000</v>
      </c>
      <c r="K1160" s="215"/>
      <c r="L1160" s="215"/>
    </row>
    <row r="1161" spans="1:12" s="206" customFormat="1" ht="15.75" hidden="1">
      <c r="A1161" s="250" t="s">
        <v>45</v>
      </c>
      <c r="B1161" s="251" t="s">
        <v>334</v>
      </c>
      <c r="C1161" s="251" t="s">
        <v>18</v>
      </c>
      <c r="D1161" s="251"/>
      <c r="E1161" s="251"/>
      <c r="F1161" s="251"/>
      <c r="G1161" s="251"/>
      <c r="H1161" s="251"/>
      <c r="I1161" s="252"/>
      <c r="J1161" s="205">
        <f>J1162</f>
        <v>187679</v>
      </c>
      <c r="K1161" s="205">
        <f t="shared" ref="K1161:L1161" si="534">K1162</f>
        <v>189465</v>
      </c>
      <c r="L1161" s="205">
        <f t="shared" si="534"/>
        <v>191322.43</v>
      </c>
    </row>
    <row r="1162" spans="1:12" s="232" customFormat="1" hidden="1">
      <c r="A1162" s="255" t="s">
        <v>66</v>
      </c>
      <c r="B1162" s="208" t="s">
        <v>334</v>
      </c>
      <c r="C1162" s="208" t="s">
        <v>18</v>
      </c>
      <c r="D1162" s="208" t="s">
        <v>13</v>
      </c>
      <c r="E1162" s="208"/>
      <c r="F1162" s="208"/>
      <c r="G1162" s="208"/>
      <c r="H1162" s="208"/>
      <c r="I1162" s="219"/>
      <c r="J1162" s="211">
        <f>+J1163</f>
        <v>187679</v>
      </c>
      <c r="K1162" s="211">
        <f t="shared" ref="K1162:L1162" si="535">+K1163</f>
        <v>189465</v>
      </c>
      <c r="L1162" s="211">
        <f t="shared" si="535"/>
        <v>191322.43</v>
      </c>
    </row>
    <row r="1163" spans="1:12" s="206" customFormat="1" hidden="1">
      <c r="A1163" s="212" t="s">
        <v>81</v>
      </c>
      <c r="B1163" s="204" t="s">
        <v>334</v>
      </c>
      <c r="C1163" s="204" t="s">
        <v>18</v>
      </c>
      <c r="D1163" s="204" t="s">
        <v>13</v>
      </c>
      <c r="E1163" s="204" t="s">
        <v>80</v>
      </c>
      <c r="F1163" s="204" t="s">
        <v>68</v>
      </c>
      <c r="G1163" s="204" t="s">
        <v>142</v>
      </c>
      <c r="H1163" s="204" t="s">
        <v>143</v>
      </c>
      <c r="I1163" s="214"/>
      <c r="J1163" s="215">
        <f>J1164+J1167</f>
        <v>187679</v>
      </c>
      <c r="K1163" s="215">
        <f t="shared" ref="K1163:L1163" si="536">K1164+K1167</f>
        <v>189465</v>
      </c>
      <c r="L1163" s="215">
        <f t="shared" si="536"/>
        <v>191322.43</v>
      </c>
    </row>
    <row r="1164" spans="1:12" s="206" customFormat="1" ht="14.25" hidden="1">
      <c r="A1164" s="256" t="s">
        <v>301</v>
      </c>
      <c r="B1164" s="204" t="s">
        <v>334</v>
      </c>
      <c r="C1164" s="204" t="s">
        <v>18</v>
      </c>
      <c r="D1164" s="204" t="s">
        <v>13</v>
      </c>
      <c r="E1164" s="204" t="s">
        <v>80</v>
      </c>
      <c r="F1164" s="204" t="s">
        <v>68</v>
      </c>
      <c r="G1164" s="204" t="s">
        <v>142</v>
      </c>
      <c r="H1164" s="204" t="s">
        <v>300</v>
      </c>
      <c r="I1164" s="214"/>
      <c r="J1164" s="215">
        <f>J1165</f>
        <v>13029</v>
      </c>
      <c r="K1164" s="215">
        <f t="shared" ref="K1164:L1165" si="537">K1165</f>
        <v>13029</v>
      </c>
      <c r="L1164" s="215">
        <f t="shared" si="537"/>
        <v>13029</v>
      </c>
    </row>
    <row r="1165" spans="1:12" s="206" customFormat="1" ht="25.5" hidden="1">
      <c r="A1165" s="217" t="s">
        <v>231</v>
      </c>
      <c r="B1165" s="204" t="s">
        <v>334</v>
      </c>
      <c r="C1165" s="204" t="s">
        <v>18</v>
      </c>
      <c r="D1165" s="204" t="s">
        <v>13</v>
      </c>
      <c r="E1165" s="204" t="s">
        <v>80</v>
      </c>
      <c r="F1165" s="204" t="s">
        <v>68</v>
      </c>
      <c r="G1165" s="204" t="s">
        <v>142</v>
      </c>
      <c r="H1165" s="204" t="s">
        <v>300</v>
      </c>
      <c r="I1165" s="214" t="s">
        <v>92</v>
      </c>
      <c r="J1165" s="215">
        <f>J1166</f>
        <v>13029</v>
      </c>
      <c r="K1165" s="215">
        <f t="shared" si="537"/>
        <v>13029</v>
      </c>
      <c r="L1165" s="215">
        <f t="shared" si="537"/>
        <v>13029</v>
      </c>
    </row>
    <row r="1166" spans="1:12" s="206" customFormat="1" ht="25.5" hidden="1">
      <c r="A1166" s="216" t="s">
        <v>96</v>
      </c>
      <c r="B1166" s="204" t="s">
        <v>334</v>
      </c>
      <c r="C1166" s="204" t="s">
        <v>18</v>
      </c>
      <c r="D1166" s="204" t="s">
        <v>13</v>
      </c>
      <c r="E1166" s="204" t="s">
        <v>80</v>
      </c>
      <c r="F1166" s="204" t="s">
        <v>68</v>
      </c>
      <c r="G1166" s="204" t="s">
        <v>142</v>
      </c>
      <c r="H1166" s="204" t="s">
        <v>300</v>
      </c>
      <c r="I1166" s="214" t="s">
        <v>93</v>
      </c>
      <c r="J1166" s="215">
        <v>13029</v>
      </c>
      <c r="K1166" s="215">
        <v>13029</v>
      </c>
      <c r="L1166" s="215">
        <v>13029</v>
      </c>
    </row>
    <row r="1167" spans="1:12" s="206" customFormat="1" hidden="1">
      <c r="A1167" s="216" t="s">
        <v>303</v>
      </c>
      <c r="B1167" s="204" t="s">
        <v>334</v>
      </c>
      <c r="C1167" s="204" t="s">
        <v>18</v>
      </c>
      <c r="D1167" s="204" t="s">
        <v>13</v>
      </c>
      <c r="E1167" s="204" t="s">
        <v>80</v>
      </c>
      <c r="F1167" s="204" t="s">
        <v>68</v>
      </c>
      <c r="G1167" s="204" t="s">
        <v>142</v>
      </c>
      <c r="H1167" s="204" t="s">
        <v>299</v>
      </c>
      <c r="I1167" s="214"/>
      <c r="J1167" s="215">
        <f>J1168</f>
        <v>174650</v>
      </c>
      <c r="K1167" s="215">
        <f t="shared" ref="K1167:L1168" si="538">K1168</f>
        <v>176436</v>
      </c>
      <c r="L1167" s="215">
        <f t="shared" si="538"/>
        <v>178293.43</v>
      </c>
    </row>
    <row r="1168" spans="1:12" s="206" customFormat="1" ht="25.5" hidden="1">
      <c r="A1168" s="217" t="s">
        <v>231</v>
      </c>
      <c r="B1168" s="204" t="s">
        <v>334</v>
      </c>
      <c r="C1168" s="204" t="s">
        <v>18</v>
      </c>
      <c r="D1168" s="204" t="s">
        <v>13</v>
      </c>
      <c r="E1168" s="204" t="s">
        <v>80</v>
      </c>
      <c r="F1168" s="204" t="s">
        <v>68</v>
      </c>
      <c r="G1168" s="204" t="s">
        <v>142</v>
      </c>
      <c r="H1168" s="204" t="s">
        <v>299</v>
      </c>
      <c r="I1168" s="214" t="s">
        <v>92</v>
      </c>
      <c r="J1168" s="215">
        <f>J1169</f>
        <v>174650</v>
      </c>
      <c r="K1168" s="215">
        <f t="shared" si="538"/>
        <v>176436</v>
      </c>
      <c r="L1168" s="215">
        <f t="shared" si="538"/>
        <v>178293.43</v>
      </c>
    </row>
    <row r="1169" spans="1:12" s="206" customFormat="1" ht="25.5" hidden="1">
      <c r="A1169" s="216" t="s">
        <v>96</v>
      </c>
      <c r="B1169" s="204" t="s">
        <v>334</v>
      </c>
      <c r="C1169" s="204" t="s">
        <v>18</v>
      </c>
      <c r="D1169" s="204" t="s">
        <v>13</v>
      </c>
      <c r="E1169" s="204" t="s">
        <v>80</v>
      </c>
      <c r="F1169" s="204" t="s">
        <v>68</v>
      </c>
      <c r="G1169" s="204" t="s">
        <v>142</v>
      </c>
      <c r="H1169" s="204" t="s">
        <v>299</v>
      </c>
      <c r="I1169" s="214" t="s">
        <v>93</v>
      </c>
      <c r="J1169" s="215">
        <v>174650</v>
      </c>
      <c r="K1169" s="215">
        <v>176436</v>
      </c>
      <c r="L1169" s="215">
        <v>178293.43</v>
      </c>
    </row>
    <row r="1170" spans="1:12" s="199" customFormat="1" ht="15.75" hidden="1">
      <c r="A1170" s="198" t="s">
        <v>352</v>
      </c>
      <c r="J1170" s="200">
        <f>J1171+J1184+J1192+J1198+J1209+J1227</f>
        <v>10506240.210000001</v>
      </c>
      <c r="K1170" s="200">
        <f>K1171+K1184+K1192+K1198+K1209</f>
        <v>5752180.4000000004</v>
      </c>
      <c r="L1170" s="200">
        <f>L1171+L1184+L1192+L1198+L1209</f>
        <v>5759484.1800000006</v>
      </c>
    </row>
    <row r="1171" spans="1:12" s="206" customFormat="1" ht="15.75" hidden="1">
      <c r="A1171" s="202" t="s">
        <v>32</v>
      </c>
      <c r="B1171" s="203" t="s">
        <v>334</v>
      </c>
      <c r="C1171" s="203" t="s">
        <v>20</v>
      </c>
      <c r="D1171" s="204"/>
      <c r="E1171" s="204"/>
      <c r="F1171" s="204"/>
      <c r="G1171" s="204"/>
      <c r="H1171" s="204"/>
      <c r="I1171" s="204"/>
      <c r="J1171" s="205">
        <f>J1172</f>
        <v>5558059</v>
      </c>
      <c r="K1171" s="205">
        <f t="shared" ref="K1171:L1172" si="539">K1172</f>
        <v>5561095.5600000005</v>
      </c>
      <c r="L1171" s="205">
        <f t="shared" si="539"/>
        <v>5565853.5800000001</v>
      </c>
    </row>
    <row r="1172" spans="1:12" s="206" customFormat="1" ht="38.25" hidden="1">
      <c r="A1172" s="207" t="s">
        <v>0</v>
      </c>
      <c r="B1172" s="208" t="s">
        <v>334</v>
      </c>
      <c r="C1172" s="208" t="s">
        <v>20</v>
      </c>
      <c r="D1172" s="208" t="s">
        <v>16</v>
      </c>
      <c r="E1172" s="208"/>
      <c r="F1172" s="208"/>
      <c r="G1172" s="208"/>
      <c r="H1172" s="204"/>
      <c r="I1172" s="214"/>
      <c r="J1172" s="211">
        <f>J1173</f>
        <v>5558059</v>
      </c>
      <c r="K1172" s="211">
        <f t="shared" si="539"/>
        <v>5561095.5600000005</v>
      </c>
      <c r="L1172" s="211">
        <f t="shared" si="539"/>
        <v>5565853.5800000001</v>
      </c>
    </row>
    <row r="1173" spans="1:12" s="206" customFormat="1" hidden="1">
      <c r="A1173" s="212" t="s">
        <v>81</v>
      </c>
      <c r="B1173" s="204" t="s">
        <v>334</v>
      </c>
      <c r="C1173" s="204" t="s">
        <v>20</v>
      </c>
      <c r="D1173" s="204" t="s">
        <v>16</v>
      </c>
      <c r="E1173" s="204" t="s">
        <v>80</v>
      </c>
      <c r="F1173" s="204" t="s">
        <v>68</v>
      </c>
      <c r="G1173" s="204" t="s">
        <v>142</v>
      </c>
      <c r="H1173" s="204" t="s">
        <v>143</v>
      </c>
      <c r="I1173" s="214"/>
      <c r="J1173" s="215">
        <f>J1174+J1181</f>
        <v>5558059</v>
      </c>
      <c r="K1173" s="215">
        <f t="shared" ref="K1173:L1173" si="540">K1174+K1181</f>
        <v>5561095.5600000005</v>
      </c>
      <c r="L1173" s="215">
        <f t="shared" si="540"/>
        <v>5565853.5800000001</v>
      </c>
    </row>
    <row r="1174" spans="1:12" s="206" customFormat="1" ht="25.5" hidden="1">
      <c r="A1174" s="212" t="s">
        <v>85</v>
      </c>
      <c r="B1174" s="204" t="s">
        <v>334</v>
      </c>
      <c r="C1174" s="204" t="s">
        <v>20</v>
      </c>
      <c r="D1174" s="204" t="s">
        <v>16</v>
      </c>
      <c r="E1174" s="204" t="s">
        <v>80</v>
      </c>
      <c r="F1174" s="204" t="s">
        <v>68</v>
      </c>
      <c r="G1174" s="204" t="s">
        <v>142</v>
      </c>
      <c r="H1174" s="204" t="s">
        <v>152</v>
      </c>
      <c r="I1174" s="214"/>
      <c r="J1174" s="215">
        <f>J1175+J1177+J1179</f>
        <v>5555059</v>
      </c>
      <c r="K1174" s="215">
        <f t="shared" ref="K1174:L1174" si="541">K1175+K1177+K1179</f>
        <v>5558095.5600000005</v>
      </c>
      <c r="L1174" s="215">
        <f t="shared" si="541"/>
        <v>5562853.5800000001</v>
      </c>
    </row>
    <row r="1175" spans="1:12" s="206" customFormat="1" ht="38.25" hidden="1">
      <c r="A1175" s="216" t="s">
        <v>94</v>
      </c>
      <c r="B1175" s="204" t="s">
        <v>334</v>
      </c>
      <c r="C1175" s="204" t="s">
        <v>20</v>
      </c>
      <c r="D1175" s="204" t="s">
        <v>16</v>
      </c>
      <c r="E1175" s="204" t="s">
        <v>80</v>
      </c>
      <c r="F1175" s="204" t="s">
        <v>68</v>
      </c>
      <c r="G1175" s="204" t="s">
        <v>142</v>
      </c>
      <c r="H1175" s="204" t="s">
        <v>152</v>
      </c>
      <c r="I1175" s="214" t="s">
        <v>90</v>
      </c>
      <c r="J1175" s="215">
        <f>J1176</f>
        <v>4325145</v>
      </c>
      <c r="K1175" s="215">
        <f t="shared" ref="K1175:L1175" si="542">K1176</f>
        <v>4285145</v>
      </c>
      <c r="L1175" s="215">
        <f t="shared" si="542"/>
        <v>4245145</v>
      </c>
    </row>
    <row r="1176" spans="1:12" s="206" customFormat="1" hidden="1">
      <c r="A1176" s="216" t="s">
        <v>101</v>
      </c>
      <c r="B1176" s="204" t="s">
        <v>334</v>
      </c>
      <c r="C1176" s="204" t="s">
        <v>20</v>
      </c>
      <c r="D1176" s="204" t="s">
        <v>16</v>
      </c>
      <c r="E1176" s="204" t="s">
        <v>80</v>
      </c>
      <c r="F1176" s="204" t="s">
        <v>68</v>
      </c>
      <c r="G1176" s="204" t="s">
        <v>142</v>
      </c>
      <c r="H1176" s="204" t="s">
        <v>152</v>
      </c>
      <c r="I1176" s="214" t="s">
        <v>100</v>
      </c>
      <c r="J1176" s="215">
        <v>4325145</v>
      </c>
      <c r="K1176" s="215">
        <f>4325145-40000</f>
        <v>4285145</v>
      </c>
      <c r="L1176" s="215">
        <f>4285145-40000</f>
        <v>4245145</v>
      </c>
    </row>
    <row r="1177" spans="1:12" s="206" customFormat="1" ht="25.5" hidden="1">
      <c r="A1177" s="217" t="s">
        <v>231</v>
      </c>
      <c r="B1177" s="204" t="s">
        <v>334</v>
      </c>
      <c r="C1177" s="204" t="s">
        <v>20</v>
      </c>
      <c r="D1177" s="204" t="s">
        <v>16</v>
      </c>
      <c r="E1177" s="204" t="s">
        <v>80</v>
      </c>
      <c r="F1177" s="204" t="s">
        <v>68</v>
      </c>
      <c r="G1177" s="204" t="s">
        <v>142</v>
      </c>
      <c r="H1177" s="204" t="s">
        <v>152</v>
      </c>
      <c r="I1177" s="214" t="s">
        <v>92</v>
      </c>
      <c r="J1177" s="215">
        <f>J1178</f>
        <v>1213914</v>
      </c>
      <c r="K1177" s="215">
        <f t="shared" ref="K1177:L1177" si="543">K1178</f>
        <v>1256950.56</v>
      </c>
      <c r="L1177" s="215">
        <f t="shared" si="543"/>
        <v>1301708.58</v>
      </c>
    </row>
    <row r="1178" spans="1:12" s="206" customFormat="1" ht="25.5" hidden="1">
      <c r="A1178" s="216" t="s">
        <v>96</v>
      </c>
      <c r="B1178" s="204" t="s">
        <v>334</v>
      </c>
      <c r="C1178" s="204" t="s">
        <v>20</v>
      </c>
      <c r="D1178" s="204" t="s">
        <v>16</v>
      </c>
      <c r="E1178" s="204" t="s">
        <v>80</v>
      </c>
      <c r="F1178" s="204" t="s">
        <v>68</v>
      </c>
      <c r="G1178" s="204" t="s">
        <v>142</v>
      </c>
      <c r="H1178" s="204" t="s">
        <v>152</v>
      </c>
      <c r="I1178" s="214" t="s">
        <v>93</v>
      </c>
      <c r="J1178" s="215">
        <v>1213914</v>
      </c>
      <c r="K1178" s="215">
        <v>1256950.56</v>
      </c>
      <c r="L1178" s="215">
        <v>1301708.58</v>
      </c>
    </row>
    <row r="1179" spans="1:12" s="206" customFormat="1" hidden="1">
      <c r="A1179" s="216" t="s">
        <v>78</v>
      </c>
      <c r="B1179" s="204" t="s">
        <v>334</v>
      </c>
      <c r="C1179" s="204" t="s">
        <v>20</v>
      </c>
      <c r="D1179" s="204" t="s">
        <v>16</v>
      </c>
      <c r="E1179" s="204" t="s">
        <v>80</v>
      </c>
      <c r="F1179" s="204" t="s">
        <v>68</v>
      </c>
      <c r="G1179" s="204" t="s">
        <v>142</v>
      </c>
      <c r="H1179" s="204" t="s">
        <v>152</v>
      </c>
      <c r="I1179" s="214" t="s">
        <v>75</v>
      </c>
      <c r="J1179" s="215">
        <f>J1180</f>
        <v>16000</v>
      </c>
      <c r="K1179" s="215">
        <f t="shared" ref="K1179:L1179" si="544">K1180</f>
        <v>16000</v>
      </c>
      <c r="L1179" s="215">
        <f t="shared" si="544"/>
        <v>16000</v>
      </c>
    </row>
    <row r="1180" spans="1:12" s="206" customFormat="1" hidden="1">
      <c r="A1180" s="218" t="s">
        <v>119</v>
      </c>
      <c r="B1180" s="204" t="s">
        <v>334</v>
      </c>
      <c r="C1180" s="204" t="s">
        <v>20</v>
      </c>
      <c r="D1180" s="204" t="s">
        <v>16</v>
      </c>
      <c r="E1180" s="204" t="s">
        <v>80</v>
      </c>
      <c r="F1180" s="204" t="s">
        <v>68</v>
      </c>
      <c r="G1180" s="204" t="s">
        <v>142</v>
      </c>
      <c r="H1180" s="204" t="s">
        <v>152</v>
      </c>
      <c r="I1180" s="214" t="s">
        <v>118</v>
      </c>
      <c r="J1180" s="215">
        <v>16000</v>
      </c>
      <c r="K1180" s="215">
        <v>16000</v>
      </c>
      <c r="L1180" s="215">
        <v>16000</v>
      </c>
    </row>
    <row r="1181" spans="1:12" s="206" customFormat="1" hidden="1">
      <c r="A1181" s="216" t="s">
        <v>88</v>
      </c>
      <c r="B1181" s="204" t="s">
        <v>334</v>
      </c>
      <c r="C1181" s="204" t="s">
        <v>20</v>
      </c>
      <c r="D1181" s="204" t="s">
        <v>16</v>
      </c>
      <c r="E1181" s="204" t="s">
        <v>80</v>
      </c>
      <c r="F1181" s="204" t="s">
        <v>68</v>
      </c>
      <c r="G1181" s="204" t="s">
        <v>142</v>
      </c>
      <c r="H1181" s="204" t="s">
        <v>164</v>
      </c>
      <c r="I1181" s="214"/>
      <c r="J1181" s="215">
        <f>J1182</f>
        <v>3000</v>
      </c>
      <c r="K1181" s="215">
        <f t="shared" ref="K1181:L1182" si="545">K1182</f>
        <v>3000</v>
      </c>
      <c r="L1181" s="215">
        <f t="shared" si="545"/>
        <v>3000</v>
      </c>
    </row>
    <row r="1182" spans="1:12" s="206" customFormat="1" ht="25.5" hidden="1">
      <c r="A1182" s="217" t="s">
        <v>231</v>
      </c>
      <c r="B1182" s="204" t="s">
        <v>334</v>
      </c>
      <c r="C1182" s="204" t="s">
        <v>20</v>
      </c>
      <c r="D1182" s="204" t="s">
        <v>16</v>
      </c>
      <c r="E1182" s="204" t="s">
        <v>80</v>
      </c>
      <c r="F1182" s="204" t="s">
        <v>68</v>
      </c>
      <c r="G1182" s="204" t="s">
        <v>142</v>
      </c>
      <c r="H1182" s="204" t="s">
        <v>164</v>
      </c>
      <c r="I1182" s="214" t="s">
        <v>92</v>
      </c>
      <c r="J1182" s="215">
        <f>J1183</f>
        <v>3000</v>
      </c>
      <c r="K1182" s="215">
        <f t="shared" si="545"/>
        <v>3000</v>
      </c>
      <c r="L1182" s="215">
        <f t="shared" si="545"/>
        <v>3000</v>
      </c>
    </row>
    <row r="1183" spans="1:12" s="206" customFormat="1" ht="25.5" hidden="1">
      <c r="A1183" s="216" t="s">
        <v>96</v>
      </c>
      <c r="B1183" s="204" t="s">
        <v>334</v>
      </c>
      <c r="C1183" s="204" t="s">
        <v>20</v>
      </c>
      <c r="D1183" s="204" t="s">
        <v>16</v>
      </c>
      <c r="E1183" s="204" t="s">
        <v>80</v>
      </c>
      <c r="F1183" s="204" t="s">
        <v>68</v>
      </c>
      <c r="G1183" s="204" t="s">
        <v>142</v>
      </c>
      <c r="H1183" s="204" t="s">
        <v>164</v>
      </c>
      <c r="I1183" s="214" t="s">
        <v>93</v>
      </c>
      <c r="J1183" s="215">
        <v>3000</v>
      </c>
      <c r="K1183" s="215">
        <v>3000</v>
      </c>
      <c r="L1183" s="215">
        <v>3000</v>
      </c>
    </row>
    <row r="1184" spans="1:12" s="206" customFormat="1" ht="15.75" hidden="1">
      <c r="A1184" s="226" t="s">
        <v>53</v>
      </c>
      <c r="B1184" s="203" t="s">
        <v>334</v>
      </c>
      <c r="C1184" s="203" t="s">
        <v>17</v>
      </c>
      <c r="D1184" s="204"/>
      <c r="E1184" s="204"/>
      <c r="F1184" s="204"/>
      <c r="G1184" s="204"/>
      <c r="H1184" s="204"/>
      <c r="I1184" s="214"/>
      <c r="J1184" s="205">
        <f>J1185</f>
        <v>70544.209999999992</v>
      </c>
      <c r="K1184" s="205">
        <f t="shared" ref="K1184:L1186" si="546">K1185</f>
        <v>0</v>
      </c>
      <c r="L1184" s="205">
        <f t="shared" si="546"/>
        <v>0</v>
      </c>
    </row>
    <row r="1185" spans="1:12" s="206" customFormat="1" hidden="1">
      <c r="A1185" s="227" t="s">
        <v>54</v>
      </c>
      <c r="B1185" s="209" t="s">
        <v>334</v>
      </c>
      <c r="C1185" s="209" t="s">
        <v>17</v>
      </c>
      <c r="D1185" s="209" t="s">
        <v>13</v>
      </c>
      <c r="E1185" s="209"/>
      <c r="F1185" s="209"/>
      <c r="G1185" s="209"/>
      <c r="H1185" s="209"/>
      <c r="I1185" s="210"/>
      <c r="J1185" s="211">
        <f>J1186</f>
        <v>70544.209999999992</v>
      </c>
      <c r="K1185" s="211">
        <f t="shared" si="546"/>
        <v>0</v>
      </c>
      <c r="L1185" s="211">
        <f t="shared" si="546"/>
        <v>0</v>
      </c>
    </row>
    <row r="1186" spans="1:12" s="206" customFormat="1" hidden="1">
      <c r="A1186" s="212" t="s">
        <v>81</v>
      </c>
      <c r="B1186" s="224" t="s">
        <v>334</v>
      </c>
      <c r="C1186" s="204" t="s">
        <v>17</v>
      </c>
      <c r="D1186" s="204" t="s">
        <v>13</v>
      </c>
      <c r="E1186" s="204" t="s">
        <v>80</v>
      </c>
      <c r="F1186" s="204" t="s">
        <v>68</v>
      </c>
      <c r="G1186" s="204" t="s">
        <v>142</v>
      </c>
      <c r="H1186" s="204" t="s">
        <v>143</v>
      </c>
      <c r="I1186" s="214"/>
      <c r="J1186" s="221">
        <f>J1187</f>
        <v>70544.209999999992</v>
      </c>
      <c r="K1186" s="221">
        <f t="shared" si="546"/>
        <v>0</v>
      </c>
      <c r="L1186" s="221">
        <f t="shared" si="546"/>
        <v>0</v>
      </c>
    </row>
    <row r="1187" spans="1:12" s="206" customFormat="1" ht="25.5" hidden="1">
      <c r="A1187" s="212" t="s">
        <v>253</v>
      </c>
      <c r="B1187" s="224" t="s">
        <v>334</v>
      </c>
      <c r="C1187" s="204" t="s">
        <v>17</v>
      </c>
      <c r="D1187" s="204" t="s">
        <v>13</v>
      </c>
      <c r="E1187" s="204" t="s">
        <v>80</v>
      </c>
      <c r="F1187" s="204" t="s">
        <v>68</v>
      </c>
      <c r="G1187" s="204" t="s">
        <v>142</v>
      </c>
      <c r="H1187" s="204" t="s">
        <v>371</v>
      </c>
      <c r="I1187" s="214"/>
      <c r="J1187" s="221">
        <f>J1188+J1190</f>
        <v>70544.209999999992</v>
      </c>
      <c r="K1187" s="221">
        <f t="shared" ref="K1187:L1187" si="547">K1188+K1190</f>
        <v>0</v>
      </c>
      <c r="L1187" s="221">
        <f t="shared" si="547"/>
        <v>0</v>
      </c>
    </row>
    <row r="1188" spans="1:12" s="206" customFormat="1" ht="38.25" hidden="1">
      <c r="A1188" s="216" t="s">
        <v>94</v>
      </c>
      <c r="B1188" s="224" t="s">
        <v>334</v>
      </c>
      <c r="C1188" s="204" t="s">
        <v>17</v>
      </c>
      <c r="D1188" s="204" t="s">
        <v>13</v>
      </c>
      <c r="E1188" s="204" t="s">
        <v>80</v>
      </c>
      <c r="F1188" s="204" t="s">
        <v>68</v>
      </c>
      <c r="G1188" s="204" t="s">
        <v>142</v>
      </c>
      <c r="H1188" s="204" t="s">
        <v>371</v>
      </c>
      <c r="I1188" s="214" t="s">
        <v>90</v>
      </c>
      <c r="J1188" s="221">
        <f>J1189</f>
        <v>32810.400000000001</v>
      </c>
      <c r="K1188" s="221">
        <f t="shared" ref="K1188:L1188" si="548">K1189</f>
        <v>0</v>
      </c>
      <c r="L1188" s="221">
        <f t="shared" si="548"/>
        <v>0</v>
      </c>
    </row>
    <row r="1189" spans="1:12" s="206" customFormat="1" hidden="1">
      <c r="A1189" s="216" t="s">
        <v>101</v>
      </c>
      <c r="B1189" s="224" t="s">
        <v>334</v>
      </c>
      <c r="C1189" s="204" t="s">
        <v>17</v>
      </c>
      <c r="D1189" s="204" t="s">
        <v>13</v>
      </c>
      <c r="E1189" s="204" t="s">
        <v>80</v>
      </c>
      <c r="F1189" s="204" t="s">
        <v>68</v>
      </c>
      <c r="G1189" s="204" t="s">
        <v>142</v>
      </c>
      <c r="H1189" s="204" t="s">
        <v>371</v>
      </c>
      <c r="I1189" s="214" t="s">
        <v>100</v>
      </c>
      <c r="J1189" s="221">
        <v>32810.400000000001</v>
      </c>
      <c r="K1189" s="221"/>
      <c r="L1189" s="221"/>
    </row>
    <row r="1190" spans="1:12" s="206" customFormat="1" ht="25.5" hidden="1">
      <c r="A1190" s="217" t="s">
        <v>231</v>
      </c>
      <c r="B1190" s="224" t="s">
        <v>334</v>
      </c>
      <c r="C1190" s="204" t="s">
        <v>17</v>
      </c>
      <c r="D1190" s="204" t="s">
        <v>13</v>
      </c>
      <c r="E1190" s="204" t="s">
        <v>80</v>
      </c>
      <c r="F1190" s="204" t="s">
        <v>68</v>
      </c>
      <c r="G1190" s="204" t="s">
        <v>142</v>
      </c>
      <c r="H1190" s="204" t="s">
        <v>371</v>
      </c>
      <c r="I1190" s="214" t="s">
        <v>92</v>
      </c>
      <c r="J1190" s="221">
        <f>J1191</f>
        <v>37733.81</v>
      </c>
      <c r="K1190" s="221">
        <f t="shared" ref="K1190:L1190" si="549">K1191</f>
        <v>0</v>
      </c>
      <c r="L1190" s="221">
        <f t="shared" si="549"/>
        <v>0</v>
      </c>
    </row>
    <row r="1191" spans="1:12" s="206" customFormat="1" ht="25.5" hidden="1">
      <c r="A1191" s="216" t="s">
        <v>96</v>
      </c>
      <c r="B1191" s="224" t="s">
        <v>334</v>
      </c>
      <c r="C1191" s="204" t="s">
        <v>17</v>
      </c>
      <c r="D1191" s="204" t="s">
        <v>13</v>
      </c>
      <c r="E1191" s="204" t="s">
        <v>80</v>
      </c>
      <c r="F1191" s="204" t="s">
        <v>68</v>
      </c>
      <c r="G1191" s="204" t="s">
        <v>142</v>
      </c>
      <c r="H1191" s="204" t="s">
        <v>371</v>
      </c>
      <c r="I1191" s="214" t="s">
        <v>93</v>
      </c>
      <c r="J1191" s="221">
        <v>37733.81</v>
      </c>
      <c r="K1191" s="221"/>
      <c r="L1191" s="221"/>
    </row>
    <row r="1192" spans="1:12" s="232" customFormat="1" ht="31.5" hidden="1">
      <c r="A1192" s="226" t="s">
        <v>26</v>
      </c>
      <c r="B1192" s="228" t="s">
        <v>334</v>
      </c>
      <c r="C1192" s="228" t="s">
        <v>13</v>
      </c>
      <c r="D1192" s="229"/>
      <c r="E1192" s="229"/>
      <c r="F1192" s="229"/>
      <c r="G1192" s="229"/>
      <c r="H1192" s="229"/>
      <c r="I1192" s="230"/>
      <c r="J1192" s="231">
        <f>J1193</f>
        <v>57129</v>
      </c>
      <c r="K1192" s="231">
        <f t="shared" ref="K1192:L1194" si="550">K1193</f>
        <v>7414.16</v>
      </c>
      <c r="L1192" s="231">
        <f t="shared" si="550"/>
        <v>7710.73</v>
      </c>
    </row>
    <row r="1193" spans="1:12" s="206" customFormat="1" ht="38.25" hidden="1">
      <c r="A1193" s="233" t="s">
        <v>209</v>
      </c>
      <c r="B1193" s="234" t="s">
        <v>334</v>
      </c>
      <c r="C1193" s="234" t="s">
        <v>13</v>
      </c>
      <c r="D1193" s="234" t="s">
        <v>30</v>
      </c>
      <c r="E1193" s="234"/>
      <c r="F1193" s="234"/>
      <c r="G1193" s="234"/>
      <c r="H1193" s="234"/>
      <c r="I1193" s="235"/>
      <c r="J1193" s="236">
        <f>J1194</f>
        <v>57129</v>
      </c>
      <c r="K1193" s="236">
        <f t="shared" si="550"/>
        <v>7414.16</v>
      </c>
      <c r="L1193" s="236">
        <f t="shared" si="550"/>
        <v>7710.73</v>
      </c>
    </row>
    <row r="1194" spans="1:12" s="206" customFormat="1" ht="51" hidden="1">
      <c r="A1194" s="284" t="s">
        <v>399</v>
      </c>
      <c r="B1194" s="238" t="s">
        <v>334</v>
      </c>
      <c r="C1194" s="238" t="s">
        <v>13</v>
      </c>
      <c r="D1194" s="238" t="s">
        <v>30</v>
      </c>
      <c r="E1194" s="238" t="s">
        <v>199</v>
      </c>
      <c r="F1194" s="238" t="s">
        <v>68</v>
      </c>
      <c r="G1194" s="238" t="s">
        <v>142</v>
      </c>
      <c r="H1194" s="238" t="s">
        <v>143</v>
      </c>
      <c r="I1194" s="239"/>
      <c r="J1194" s="240">
        <f>J1195</f>
        <v>57129</v>
      </c>
      <c r="K1194" s="240">
        <f t="shared" si="550"/>
        <v>7414.16</v>
      </c>
      <c r="L1194" s="240">
        <f t="shared" si="550"/>
        <v>7710.73</v>
      </c>
    </row>
    <row r="1195" spans="1:12" s="206" customFormat="1" hidden="1">
      <c r="A1195" s="218" t="s">
        <v>278</v>
      </c>
      <c r="B1195" s="238" t="s">
        <v>334</v>
      </c>
      <c r="C1195" s="238" t="s">
        <v>13</v>
      </c>
      <c r="D1195" s="238" t="s">
        <v>30</v>
      </c>
      <c r="E1195" s="238" t="s">
        <v>199</v>
      </c>
      <c r="F1195" s="238" t="s">
        <v>68</v>
      </c>
      <c r="G1195" s="238" t="s">
        <v>142</v>
      </c>
      <c r="H1195" s="238" t="s">
        <v>277</v>
      </c>
      <c r="I1195" s="239"/>
      <c r="J1195" s="240">
        <f>J1196</f>
        <v>57129</v>
      </c>
      <c r="K1195" s="240">
        <f t="shared" ref="K1195:L1196" si="551">K1196</f>
        <v>7414.16</v>
      </c>
      <c r="L1195" s="240">
        <f t="shared" si="551"/>
        <v>7710.73</v>
      </c>
    </row>
    <row r="1196" spans="1:12" s="206" customFormat="1" ht="25.5" hidden="1">
      <c r="A1196" s="217" t="s">
        <v>231</v>
      </c>
      <c r="B1196" s="238" t="s">
        <v>334</v>
      </c>
      <c r="C1196" s="238" t="s">
        <v>13</v>
      </c>
      <c r="D1196" s="238" t="s">
        <v>30</v>
      </c>
      <c r="E1196" s="238" t="s">
        <v>199</v>
      </c>
      <c r="F1196" s="238" t="s">
        <v>68</v>
      </c>
      <c r="G1196" s="238" t="s">
        <v>142</v>
      </c>
      <c r="H1196" s="238" t="s">
        <v>277</v>
      </c>
      <c r="I1196" s="239" t="s">
        <v>92</v>
      </c>
      <c r="J1196" s="240">
        <f>J1197</f>
        <v>57129</v>
      </c>
      <c r="K1196" s="240">
        <f t="shared" si="551"/>
        <v>7414.16</v>
      </c>
      <c r="L1196" s="240">
        <f t="shared" si="551"/>
        <v>7710.73</v>
      </c>
    </row>
    <row r="1197" spans="1:12" s="206" customFormat="1" ht="25.5" hidden="1">
      <c r="A1197" s="216" t="s">
        <v>96</v>
      </c>
      <c r="B1197" s="238" t="s">
        <v>334</v>
      </c>
      <c r="C1197" s="238" t="s">
        <v>13</v>
      </c>
      <c r="D1197" s="238" t="s">
        <v>30</v>
      </c>
      <c r="E1197" s="238" t="s">
        <v>199</v>
      </c>
      <c r="F1197" s="238" t="s">
        <v>68</v>
      </c>
      <c r="G1197" s="238" t="s">
        <v>142</v>
      </c>
      <c r="H1197" s="238" t="s">
        <v>277</v>
      </c>
      <c r="I1197" s="239" t="s">
        <v>93</v>
      </c>
      <c r="J1197" s="240">
        <v>57129</v>
      </c>
      <c r="K1197" s="240">
        <v>7414.16</v>
      </c>
      <c r="L1197" s="240">
        <v>7710.73</v>
      </c>
    </row>
    <row r="1198" spans="1:12" s="206" customFormat="1" ht="15.75" hidden="1">
      <c r="A1198" s="202" t="s">
        <v>15</v>
      </c>
      <c r="B1198" s="243" t="s">
        <v>334</v>
      </c>
      <c r="C1198" s="243" t="s">
        <v>16</v>
      </c>
      <c r="D1198" s="224"/>
      <c r="E1198" s="224"/>
      <c r="F1198" s="224"/>
      <c r="G1198" s="224"/>
      <c r="H1198" s="224"/>
      <c r="I1198" s="225"/>
      <c r="J1198" s="205">
        <f>J1199+J1204</f>
        <v>2686000</v>
      </c>
      <c r="K1198" s="205">
        <f t="shared" ref="K1198:L1198" si="552">K1199+K1204</f>
        <v>0</v>
      </c>
      <c r="L1198" s="205">
        <f t="shared" si="552"/>
        <v>0</v>
      </c>
    </row>
    <row r="1199" spans="1:12" s="206" customFormat="1" hidden="1">
      <c r="A1199" s="207" t="s">
        <v>23</v>
      </c>
      <c r="B1199" s="209" t="s">
        <v>334</v>
      </c>
      <c r="C1199" s="209" t="s">
        <v>16</v>
      </c>
      <c r="D1199" s="209" t="s">
        <v>27</v>
      </c>
      <c r="E1199" s="209"/>
      <c r="F1199" s="209"/>
      <c r="G1199" s="209"/>
      <c r="H1199" s="246"/>
      <c r="I1199" s="210"/>
      <c r="J1199" s="211">
        <f>J1200</f>
        <v>2286000</v>
      </c>
      <c r="K1199" s="211">
        <f t="shared" ref="K1199:L1202" si="553">K1200</f>
        <v>0</v>
      </c>
      <c r="L1199" s="211">
        <f t="shared" si="553"/>
        <v>0</v>
      </c>
    </row>
    <row r="1200" spans="1:12" s="206" customFormat="1" ht="25.5" hidden="1">
      <c r="A1200" s="283" t="s">
        <v>402</v>
      </c>
      <c r="B1200" s="204" t="s">
        <v>334</v>
      </c>
      <c r="C1200" s="204" t="s">
        <v>16</v>
      </c>
      <c r="D1200" s="204" t="s">
        <v>27</v>
      </c>
      <c r="E1200" s="204" t="s">
        <v>18</v>
      </c>
      <c r="F1200" s="204" t="s">
        <v>68</v>
      </c>
      <c r="G1200" s="204" t="s">
        <v>142</v>
      </c>
      <c r="H1200" s="244" t="s">
        <v>143</v>
      </c>
      <c r="I1200" s="214"/>
      <c r="J1200" s="215">
        <f>J1201</f>
        <v>2286000</v>
      </c>
      <c r="K1200" s="215">
        <f t="shared" si="553"/>
        <v>0</v>
      </c>
      <c r="L1200" s="215">
        <f t="shared" si="553"/>
        <v>0</v>
      </c>
    </row>
    <row r="1201" spans="1:12" s="206" customFormat="1" ht="25.5" hidden="1">
      <c r="A1201" s="245" t="s">
        <v>256</v>
      </c>
      <c r="B1201" s="204" t="s">
        <v>334</v>
      </c>
      <c r="C1201" s="204" t="s">
        <v>16</v>
      </c>
      <c r="D1201" s="204" t="s">
        <v>27</v>
      </c>
      <c r="E1201" s="204" t="s">
        <v>18</v>
      </c>
      <c r="F1201" s="204" t="s">
        <v>68</v>
      </c>
      <c r="G1201" s="204" t="s">
        <v>142</v>
      </c>
      <c r="H1201" s="244" t="s">
        <v>380</v>
      </c>
      <c r="I1201" s="249"/>
      <c r="J1201" s="215">
        <f>J1202</f>
        <v>2286000</v>
      </c>
      <c r="K1201" s="215">
        <f t="shared" si="553"/>
        <v>0</v>
      </c>
      <c r="L1201" s="215">
        <f t="shared" si="553"/>
        <v>0</v>
      </c>
    </row>
    <row r="1202" spans="1:12" s="206" customFormat="1" ht="25.5" hidden="1">
      <c r="A1202" s="217" t="s">
        <v>231</v>
      </c>
      <c r="B1202" s="204" t="s">
        <v>334</v>
      </c>
      <c r="C1202" s="204" t="s">
        <v>16</v>
      </c>
      <c r="D1202" s="204" t="s">
        <v>27</v>
      </c>
      <c r="E1202" s="204" t="s">
        <v>18</v>
      </c>
      <c r="F1202" s="204" t="s">
        <v>68</v>
      </c>
      <c r="G1202" s="204" t="s">
        <v>142</v>
      </c>
      <c r="H1202" s="244" t="s">
        <v>380</v>
      </c>
      <c r="I1202" s="249" t="s">
        <v>92</v>
      </c>
      <c r="J1202" s="215">
        <f>J1203</f>
        <v>2286000</v>
      </c>
      <c r="K1202" s="215">
        <f t="shared" si="553"/>
        <v>0</v>
      </c>
      <c r="L1202" s="215">
        <f t="shared" si="553"/>
        <v>0</v>
      </c>
    </row>
    <row r="1203" spans="1:12" s="206" customFormat="1" ht="25.5" hidden="1">
      <c r="A1203" s="216" t="s">
        <v>96</v>
      </c>
      <c r="B1203" s="204" t="s">
        <v>334</v>
      </c>
      <c r="C1203" s="204" t="s">
        <v>16</v>
      </c>
      <c r="D1203" s="204" t="s">
        <v>27</v>
      </c>
      <c r="E1203" s="204" t="s">
        <v>18</v>
      </c>
      <c r="F1203" s="204" t="s">
        <v>68</v>
      </c>
      <c r="G1203" s="204" t="s">
        <v>142</v>
      </c>
      <c r="H1203" s="244" t="s">
        <v>380</v>
      </c>
      <c r="I1203" s="249" t="s">
        <v>93</v>
      </c>
      <c r="J1203" s="215">
        <f>1620000+156000+510000</f>
        <v>2286000</v>
      </c>
      <c r="K1203" s="215"/>
      <c r="L1203" s="215"/>
    </row>
    <row r="1204" spans="1:12" s="206" customFormat="1" hidden="1">
      <c r="A1204" s="207" t="s">
        <v>59</v>
      </c>
      <c r="B1204" s="208" t="s">
        <v>334</v>
      </c>
      <c r="C1204" s="208" t="s">
        <v>16</v>
      </c>
      <c r="D1204" s="208" t="s">
        <v>14</v>
      </c>
      <c r="E1204" s="208"/>
      <c r="F1204" s="208"/>
      <c r="G1204" s="208"/>
      <c r="H1204" s="204"/>
      <c r="I1204" s="214"/>
      <c r="J1204" s="211">
        <f>J1205</f>
        <v>400000</v>
      </c>
      <c r="K1204" s="211">
        <f t="shared" ref="K1204:L1207" si="554">K1205</f>
        <v>0</v>
      </c>
      <c r="L1204" s="211">
        <f t="shared" si="554"/>
        <v>0</v>
      </c>
    </row>
    <row r="1205" spans="1:12" s="206" customFormat="1" hidden="1">
      <c r="A1205" s="212" t="s">
        <v>82</v>
      </c>
      <c r="B1205" s="204" t="s">
        <v>334</v>
      </c>
      <c r="C1205" s="204" t="s">
        <v>16</v>
      </c>
      <c r="D1205" s="204" t="s">
        <v>14</v>
      </c>
      <c r="E1205" s="204" t="s">
        <v>80</v>
      </c>
      <c r="F1205" s="204" t="s">
        <v>68</v>
      </c>
      <c r="G1205" s="204" t="s">
        <v>142</v>
      </c>
      <c r="H1205" s="204" t="s">
        <v>143</v>
      </c>
      <c r="I1205" s="214"/>
      <c r="J1205" s="215">
        <f>J1206</f>
        <v>400000</v>
      </c>
      <c r="K1205" s="215">
        <f t="shared" si="554"/>
        <v>0</v>
      </c>
      <c r="L1205" s="215">
        <f t="shared" si="554"/>
        <v>0</v>
      </c>
    </row>
    <row r="1206" spans="1:12" s="206" customFormat="1" ht="38.25" hidden="1">
      <c r="A1206" s="212" t="s">
        <v>291</v>
      </c>
      <c r="B1206" s="204" t="s">
        <v>334</v>
      </c>
      <c r="C1206" s="204" t="s">
        <v>16</v>
      </c>
      <c r="D1206" s="204" t="s">
        <v>14</v>
      </c>
      <c r="E1206" s="204" t="s">
        <v>80</v>
      </c>
      <c r="F1206" s="204" t="s">
        <v>68</v>
      </c>
      <c r="G1206" s="204" t="s">
        <v>142</v>
      </c>
      <c r="H1206" s="204" t="s">
        <v>167</v>
      </c>
      <c r="I1206" s="214"/>
      <c r="J1206" s="215">
        <f>J1207</f>
        <v>400000</v>
      </c>
      <c r="K1206" s="215">
        <f t="shared" si="554"/>
        <v>0</v>
      </c>
      <c r="L1206" s="215">
        <f t="shared" si="554"/>
        <v>0</v>
      </c>
    </row>
    <row r="1207" spans="1:12" s="206" customFormat="1" ht="25.5" hidden="1">
      <c r="A1207" s="217" t="s">
        <v>231</v>
      </c>
      <c r="B1207" s="204" t="s">
        <v>334</v>
      </c>
      <c r="C1207" s="204" t="s">
        <v>16</v>
      </c>
      <c r="D1207" s="204" t="s">
        <v>14</v>
      </c>
      <c r="E1207" s="204" t="s">
        <v>80</v>
      </c>
      <c r="F1207" s="204" t="s">
        <v>68</v>
      </c>
      <c r="G1207" s="204" t="s">
        <v>142</v>
      </c>
      <c r="H1207" s="204" t="s">
        <v>167</v>
      </c>
      <c r="I1207" s="214" t="s">
        <v>92</v>
      </c>
      <c r="J1207" s="215">
        <f>J1208</f>
        <v>400000</v>
      </c>
      <c r="K1207" s="215">
        <f t="shared" si="554"/>
        <v>0</v>
      </c>
      <c r="L1207" s="215">
        <f t="shared" si="554"/>
        <v>0</v>
      </c>
    </row>
    <row r="1208" spans="1:12" s="206" customFormat="1" ht="25.5" hidden="1">
      <c r="A1208" s="216" t="s">
        <v>96</v>
      </c>
      <c r="B1208" s="204" t="s">
        <v>334</v>
      </c>
      <c r="C1208" s="204" t="s">
        <v>16</v>
      </c>
      <c r="D1208" s="204" t="s">
        <v>14</v>
      </c>
      <c r="E1208" s="204" t="s">
        <v>80</v>
      </c>
      <c r="F1208" s="204" t="s">
        <v>68</v>
      </c>
      <c r="G1208" s="204" t="s">
        <v>142</v>
      </c>
      <c r="H1208" s="204" t="s">
        <v>167</v>
      </c>
      <c r="I1208" s="214" t="s">
        <v>93</v>
      </c>
      <c r="J1208" s="215">
        <v>400000</v>
      </c>
      <c r="K1208" s="215"/>
      <c r="L1208" s="215"/>
    </row>
    <row r="1209" spans="1:12" s="206" customFormat="1" ht="15.75" hidden="1">
      <c r="A1209" s="250" t="s">
        <v>45</v>
      </c>
      <c r="B1209" s="251" t="s">
        <v>334</v>
      </c>
      <c r="C1209" s="251" t="s">
        <v>18</v>
      </c>
      <c r="D1209" s="251"/>
      <c r="E1209" s="251"/>
      <c r="F1209" s="251"/>
      <c r="G1209" s="251"/>
      <c r="H1209" s="251"/>
      <c r="I1209" s="252"/>
      <c r="J1209" s="205">
        <f>+J1210</f>
        <v>841508</v>
      </c>
      <c r="K1209" s="205">
        <f t="shared" ref="K1209:L1209" si="555">+K1210</f>
        <v>183670.68</v>
      </c>
      <c r="L1209" s="205">
        <f t="shared" si="555"/>
        <v>185919.87</v>
      </c>
    </row>
    <row r="1210" spans="1:12" s="232" customFormat="1" hidden="1">
      <c r="A1210" s="255" t="s">
        <v>66</v>
      </c>
      <c r="B1210" s="208" t="s">
        <v>334</v>
      </c>
      <c r="C1210" s="208" t="s">
        <v>18</v>
      </c>
      <c r="D1210" s="208" t="s">
        <v>13</v>
      </c>
      <c r="E1210" s="208"/>
      <c r="F1210" s="208"/>
      <c r="G1210" s="208"/>
      <c r="H1210" s="208"/>
      <c r="I1210" s="219"/>
      <c r="J1210" s="211">
        <f>J1211+J1215</f>
        <v>841508</v>
      </c>
      <c r="K1210" s="211">
        <f t="shared" ref="K1210:L1210" si="556">K1211+K1215</f>
        <v>183670.68</v>
      </c>
      <c r="L1210" s="211">
        <f t="shared" si="556"/>
        <v>185919.87</v>
      </c>
    </row>
    <row r="1211" spans="1:12" s="206" customFormat="1" ht="25.5" hidden="1">
      <c r="A1211" s="267" t="s">
        <v>393</v>
      </c>
      <c r="B1211" s="204" t="s">
        <v>334</v>
      </c>
      <c r="C1211" s="204" t="s">
        <v>18</v>
      </c>
      <c r="D1211" s="204" t="s">
        <v>13</v>
      </c>
      <c r="E1211" s="204" t="s">
        <v>3</v>
      </c>
      <c r="F1211" s="204" t="s">
        <v>68</v>
      </c>
      <c r="G1211" s="204" t="s">
        <v>142</v>
      </c>
      <c r="H1211" s="204" t="s">
        <v>143</v>
      </c>
      <c r="I1211" s="214"/>
      <c r="J1211" s="215">
        <f>J1212</f>
        <v>660000</v>
      </c>
      <c r="K1211" s="215">
        <f t="shared" ref="K1211:L1213" si="557">K1212</f>
        <v>0</v>
      </c>
      <c r="L1211" s="215">
        <f t="shared" si="557"/>
        <v>0</v>
      </c>
    </row>
    <row r="1212" spans="1:12" s="206" customFormat="1" ht="25.5" hidden="1">
      <c r="A1212" s="245" t="s">
        <v>256</v>
      </c>
      <c r="B1212" s="204" t="s">
        <v>334</v>
      </c>
      <c r="C1212" s="204" t="s">
        <v>18</v>
      </c>
      <c r="D1212" s="204" t="s">
        <v>13</v>
      </c>
      <c r="E1212" s="204" t="s">
        <v>3</v>
      </c>
      <c r="F1212" s="204" t="s">
        <v>68</v>
      </c>
      <c r="G1212" s="204" t="s">
        <v>142</v>
      </c>
      <c r="H1212" s="204" t="s">
        <v>380</v>
      </c>
      <c r="I1212" s="214"/>
      <c r="J1212" s="215">
        <f>J1213</f>
        <v>660000</v>
      </c>
      <c r="K1212" s="215">
        <f t="shared" si="557"/>
        <v>0</v>
      </c>
      <c r="L1212" s="215">
        <f t="shared" si="557"/>
        <v>0</v>
      </c>
    </row>
    <row r="1213" spans="1:12" s="206" customFormat="1" ht="25.5" hidden="1">
      <c r="A1213" s="217" t="s">
        <v>231</v>
      </c>
      <c r="B1213" s="204" t="s">
        <v>334</v>
      </c>
      <c r="C1213" s="204" t="s">
        <v>18</v>
      </c>
      <c r="D1213" s="204" t="s">
        <v>13</v>
      </c>
      <c r="E1213" s="204" t="s">
        <v>3</v>
      </c>
      <c r="F1213" s="204" t="s">
        <v>68</v>
      </c>
      <c r="G1213" s="204" t="s">
        <v>142</v>
      </c>
      <c r="H1213" s="204" t="s">
        <v>380</v>
      </c>
      <c r="I1213" s="214" t="s">
        <v>92</v>
      </c>
      <c r="J1213" s="215">
        <f>J1214</f>
        <v>660000</v>
      </c>
      <c r="K1213" s="215">
        <f t="shared" si="557"/>
        <v>0</v>
      </c>
      <c r="L1213" s="215">
        <f t="shared" si="557"/>
        <v>0</v>
      </c>
    </row>
    <row r="1214" spans="1:12" s="206" customFormat="1" ht="25.5" hidden="1">
      <c r="A1214" s="216" t="s">
        <v>96</v>
      </c>
      <c r="B1214" s="204" t="s">
        <v>334</v>
      </c>
      <c r="C1214" s="204" t="s">
        <v>18</v>
      </c>
      <c r="D1214" s="204" t="s">
        <v>13</v>
      </c>
      <c r="E1214" s="204" t="s">
        <v>3</v>
      </c>
      <c r="F1214" s="204" t="s">
        <v>68</v>
      </c>
      <c r="G1214" s="204" t="s">
        <v>142</v>
      </c>
      <c r="H1214" s="204" t="s">
        <v>380</v>
      </c>
      <c r="I1214" s="214" t="s">
        <v>93</v>
      </c>
      <c r="J1214" s="215">
        <f>350000+310000</f>
        <v>660000</v>
      </c>
      <c r="K1214" s="215"/>
      <c r="L1214" s="215"/>
    </row>
    <row r="1215" spans="1:12" s="206" customFormat="1" hidden="1">
      <c r="A1215" s="212" t="s">
        <v>81</v>
      </c>
      <c r="B1215" s="204" t="s">
        <v>334</v>
      </c>
      <c r="C1215" s="204" t="s">
        <v>18</v>
      </c>
      <c r="D1215" s="204" t="s">
        <v>13</v>
      </c>
      <c r="E1215" s="204" t="s">
        <v>80</v>
      </c>
      <c r="F1215" s="204" t="s">
        <v>68</v>
      </c>
      <c r="G1215" s="204" t="s">
        <v>142</v>
      </c>
      <c r="H1215" s="204" t="s">
        <v>143</v>
      </c>
      <c r="I1215" s="214"/>
      <c r="J1215" s="215">
        <f>J1216+J1219</f>
        <v>181508</v>
      </c>
      <c r="K1215" s="215">
        <f t="shared" ref="K1215:L1215" si="558">K1216+K1219</f>
        <v>183670.68</v>
      </c>
      <c r="L1215" s="215">
        <f t="shared" si="558"/>
        <v>185919.87</v>
      </c>
    </row>
    <row r="1216" spans="1:12" s="206" customFormat="1" ht="14.25" hidden="1">
      <c r="A1216" s="256" t="s">
        <v>301</v>
      </c>
      <c r="B1216" s="204" t="s">
        <v>334</v>
      </c>
      <c r="C1216" s="204" t="s">
        <v>18</v>
      </c>
      <c r="D1216" s="204" t="s">
        <v>13</v>
      </c>
      <c r="E1216" s="204" t="s">
        <v>80</v>
      </c>
      <c r="F1216" s="204" t="s">
        <v>68</v>
      </c>
      <c r="G1216" s="204" t="s">
        <v>142</v>
      </c>
      <c r="H1216" s="204" t="s">
        <v>300</v>
      </c>
      <c r="I1216" s="214"/>
      <c r="J1216" s="215">
        <f>J1217</f>
        <v>13141</v>
      </c>
      <c r="K1216" s="215">
        <f t="shared" ref="K1216:L1217" si="559">K1217</f>
        <v>13141</v>
      </c>
      <c r="L1216" s="215">
        <f t="shared" si="559"/>
        <v>13141</v>
      </c>
    </row>
    <row r="1217" spans="1:12" s="206" customFormat="1" ht="25.5" hidden="1">
      <c r="A1217" s="217" t="s">
        <v>231</v>
      </c>
      <c r="B1217" s="204" t="s">
        <v>334</v>
      </c>
      <c r="C1217" s="204" t="s">
        <v>18</v>
      </c>
      <c r="D1217" s="204" t="s">
        <v>13</v>
      </c>
      <c r="E1217" s="204" t="s">
        <v>80</v>
      </c>
      <c r="F1217" s="204" t="s">
        <v>68</v>
      </c>
      <c r="G1217" s="204" t="s">
        <v>142</v>
      </c>
      <c r="H1217" s="204" t="s">
        <v>300</v>
      </c>
      <c r="I1217" s="214" t="s">
        <v>92</v>
      </c>
      <c r="J1217" s="215">
        <f>J1218</f>
        <v>13141</v>
      </c>
      <c r="K1217" s="215">
        <f t="shared" si="559"/>
        <v>13141</v>
      </c>
      <c r="L1217" s="215">
        <f t="shared" si="559"/>
        <v>13141</v>
      </c>
    </row>
    <row r="1218" spans="1:12" s="206" customFormat="1" ht="25.5" hidden="1">
      <c r="A1218" s="216" t="s">
        <v>96</v>
      </c>
      <c r="B1218" s="204" t="s">
        <v>334</v>
      </c>
      <c r="C1218" s="204" t="s">
        <v>18</v>
      </c>
      <c r="D1218" s="204" t="s">
        <v>13</v>
      </c>
      <c r="E1218" s="204" t="s">
        <v>80</v>
      </c>
      <c r="F1218" s="204" t="s">
        <v>68</v>
      </c>
      <c r="G1218" s="204" t="s">
        <v>142</v>
      </c>
      <c r="H1218" s="204" t="s">
        <v>300</v>
      </c>
      <c r="I1218" s="214" t="s">
        <v>93</v>
      </c>
      <c r="J1218" s="215">
        <v>13141</v>
      </c>
      <c r="K1218" s="215">
        <v>13141</v>
      </c>
      <c r="L1218" s="215">
        <v>13141</v>
      </c>
    </row>
    <row r="1219" spans="1:12" s="206" customFormat="1" hidden="1">
      <c r="A1219" s="216" t="s">
        <v>303</v>
      </c>
      <c r="B1219" s="204" t="s">
        <v>334</v>
      </c>
      <c r="C1219" s="204" t="s">
        <v>18</v>
      </c>
      <c r="D1219" s="204" t="s">
        <v>13</v>
      </c>
      <c r="E1219" s="204" t="s">
        <v>80</v>
      </c>
      <c r="F1219" s="204" t="s">
        <v>68</v>
      </c>
      <c r="G1219" s="204" t="s">
        <v>142</v>
      </c>
      <c r="H1219" s="204" t="s">
        <v>299</v>
      </c>
      <c r="I1219" s="214"/>
      <c r="J1219" s="215">
        <f>J1220</f>
        <v>168367</v>
      </c>
      <c r="K1219" s="215">
        <f t="shared" ref="K1219:L1220" si="560">K1220</f>
        <v>170529.68</v>
      </c>
      <c r="L1219" s="215">
        <f t="shared" si="560"/>
        <v>172778.87</v>
      </c>
    </row>
    <row r="1220" spans="1:12" s="206" customFormat="1" ht="25.5" hidden="1">
      <c r="A1220" s="217" t="s">
        <v>231</v>
      </c>
      <c r="B1220" s="204" t="s">
        <v>334</v>
      </c>
      <c r="C1220" s="204" t="s">
        <v>18</v>
      </c>
      <c r="D1220" s="204" t="s">
        <v>13</v>
      </c>
      <c r="E1220" s="204" t="s">
        <v>80</v>
      </c>
      <c r="F1220" s="204" t="s">
        <v>68</v>
      </c>
      <c r="G1220" s="204" t="s">
        <v>142</v>
      </c>
      <c r="H1220" s="204" t="s">
        <v>299</v>
      </c>
      <c r="I1220" s="214" t="s">
        <v>92</v>
      </c>
      <c r="J1220" s="215">
        <f>J1221</f>
        <v>168367</v>
      </c>
      <c r="K1220" s="215">
        <f t="shared" si="560"/>
        <v>170529.68</v>
      </c>
      <c r="L1220" s="215">
        <f t="shared" si="560"/>
        <v>172778.87</v>
      </c>
    </row>
    <row r="1221" spans="1:12" s="206" customFormat="1" ht="25.5" hidden="1">
      <c r="A1221" s="216" t="s">
        <v>96</v>
      </c>
      <c r="B1221" s="204" t="s">
        <v>334</v>
      </c>
      <c r="C1221" s="204" t="s">
        <v>18</v>
      </c>
      <c r="D1221" s="204" t="s">
        <v>13</v>
      </c>
      <c r="E1221" s="204" t="s">
        <v>80</v>
      </c>
      <c r="F1221" s="204" t="s">
        <v>68</v>
      </c>
      <c r="G1221" s="204" t="s">
        <v>142</v>
      </c>
      <c r="H1221" s="204" t="s">
        <v>299</v>
      </c>
      <c r="I1221" s="214" t="s">
        <v>93</v>
      </c>
      <c r="J1221" s="215">
        <v>168367</v>
      </c>
      <c r="K1221" s="215">
        <v>170529.68</v>
      </c>
      <c r="L1221" s="215">
        <v>172778.87</v>
      </c>
    </row>
    <row r="1222" spans="1:12" s="206" customFormat="1" ht="15.75" hidden="1">
      <c r="A1222" s="275" t="s">
        <v>4</v>
      </c>
      <c r="B1222" s="203" t="s">
        <v>334</v>
      </c>
      <c r="C1222" s="251" t="s">
        <v>19</v>
      </c>
      <c r="D1222" s="204"/>
      <c r="E1222" s="204"/>
      <c r="F1222" s="204"/>
      <c r="G1222" s="204"/>
      <c r="H1222" s="204"/>
      <c r="I1222" s="214"/>
      <c r="J1222" s="205">
        <f>J1223</f>
        <v>5194571</v>
      </c>
      <c r="K1222" s="205">
        <f t="shared" ref="K1222:L1223" si="561">K1223</f>
        <v>8322883.3200000003</v>
      </c>
      <c r="L1222" s="205">
        <f t="shared" si="561"/>
        <v>8279939.7300000004</v>
      </c>
    </row>
    <row r="1223" spans="1:12" s="206" customFormat="1" hidden="1">
      <c r="A1223" s="207" t="s">
        <v>50</v>
      </c>
      <c r="B1223" s="208" t="s">
        <v>334</v>
      </c>
      <c r="C1223" s="208" t="s">
        <v>19</v>
      </c>
      <c r="D1223" s="208" t="s">
        <v>20</v>
      </c>
      <c r="E1223" s="208"/>
      <c r="F1223" s="208"/>
      <c r="G1223" s="208"/>
      <c r="H1223" s="208"/>
      <c r="I1223" s="219"/>
      <c r="J1223" s="211">
        <f>J1224</f>
        <v>5194571</v>
      </c>
      <c r="K1223" s="211">
        <f t="shared" si="561"/>
        <v>8322883.3200000003</v>
      </c>
      <c r="L1223" s="211">
        <f t="shared" si="561"/>
        <v>8279939.7300000004</v>
      </c>
    </row>
    <row r="1224" spans="1:12" s="206" customFormat="1" ht="25.5" hidden="1">
      <c r="A1224" s="276" t="s">
        <v>391</v>
      </c>
      <c r="B1224" s="204" t="s">
        <v>334</v>
      </c>
      <c r="C1224" s="204" t="s">
        <v>19</v>
      </c>
      <c r="D1224" s="204" t="s">
        <v>20</v>
      </c>
      <c r="E1224" s="204" t="s">
        <v>2</v>
      </c>
      <c r="F1224" s="204" t="s">
        <v>68</v>
      </c>
      <c r="G1224" s="204" t="s">
        <v>142</v>
      </c>
      <c r="H1224" s="204" t="s">
        <v>143</v>
      </c>
      <c r="I1224" s="214"/>
      <c r="J1224" s="215">
        <f>J1225+J1230</f>
        <v>5194571</v>
      </c>
      <c r="K1224" s="215">
        <f t="shared" ref="K1224:L1224" si="562">K1225+K1230</f>
        <v>8322883.3200000003</v>
      </c>
      <c r="L1224" s="215">
        <f t="shared" si="562"/>
        <v>8279939.7300000004</v>
      </c>
    </row>
    <row r="1225" spans="1:12" s="206" customFormat="1" ht="25.5" hidden="1">
      <c r="A1225" s="245" t="s">
        <v>256</v>
      </c>
      <c r="B1225" s="204" t="s">
        <v>334</v>
      </c>
      <c r="C1225" s="204" t="s">
        <v>19</v>
      </c>
      <c r="D1225" s="204" t="s">
        <v>20</v>
      </c>
      <c r="E1225" s="204" t="s">
        <v>2</v>
      </c>
      <c r="F1225" s="204" t="s">
        <v>68</v>
      </c>
      <c r="G1225" s="204" t="s">
        <v>142</v>
      </c>
      <c r="H1225" s="204" t="s">
        <v>380</v>
      </c>
      <c r="I1225" s="214"/>
      <c r="J1225" s="215">
        <f>J1226</f>
        <v>1293000</v>
      </c>
      <c r="K1225" s="215">
        <f t="shared" ref="K1225:L1225" si="563">K1226+K1228</f>
        <v>4430684.8</v>
      </c>
      <c r="L1225" s="215">
        <f t="shared" si="563"/>
        <v>4416688.59</v>
      </c>
    </row>
    <row r="1226" spans="1:12" s="206" customFormat="1" ht="25.5" hidden="1">
      <c r="A1226" s="277" t="s">
        <v>231</v>
      </c>
      <c r="B1226" s="204" t="s">
        <v>334</v>
      </c>
      <c r="C1226" s="204" t="s">
        <v>19</v>
      </c>
      <c r="D1226" s="204" t="s">
        <v>20</v>
      </c>
      <c r="E1226" s="204" t="s">
        <v>2</v>
      </c>
      <c r="F1226" s="204" t="s">
        <v>68</v>
      </c>
      <c r="G1226" s="204" t="s">
        <v>142</v>
      </c>
      <c r="H1226" s="204" t="s">
        <v>380</v>
      </c>
      <c r="I1226" s="214" t="s">
        <v>92</v>
      </c>
      <c r="J1226" s="215">
        <f>J1227</f>
        <v>1293000</v>
      </c>
      <c r="K1226" s="215">
        <f t="shared" ref="K1226:L1226" si="564">K1227</f>
        <v>0</v>
      </c>
      <c r="L1226" s="215">
        <f t="shared" si="564"/>
        <v>0</v>
      </c>
    </row>
    <row r="1227" spans="1:12" s="206" customFormat="1" ht="25.5" hidden="1">
      <c r="A1227" s="278" t="s">
        <v>96</v>
      </c>
      <c r="B1227" s="204" t="s">
        <v>334</v>
      </c>
      <c r="C1227" s="204" t="s">
        <v>19</v>
      </c>
      <c r="D1227" s="204" t="s">
        <v>20</v>
      </c>
      <c r="E1227" s="204" t="s">
        <v>2</v>
      </c>
      <c r="F1227" s="204" t="s">
        <v>68</v>
      </c>
      <c r="G1227" s="204" t="s">
        <v>142</v>
      </c>
      <c r="H1227" s="204" t="s">
        <v>380</v>
      </c>
      <c r="I1227" s="214" t="s">
        <v>93</v>
      </c>
      <c r="J1227" s="215">
        <v>1293000</v>
      </c>
      <c r="K1227" s="215"/>
      <c r="L1227" s="215"/>
    </row>
    <row r="1228" spans="1:12" s="199" customFormat="1" ht="15.75" hidden="1">
      <c r="A1228" s="198" t="s">
        <v>353</v>
      </c>
      <c r="J1228" s="200">
        <f>J1229+J1242+J1250+J1256+J1267</f>
        <v>7342872.21</v>
      </c>
      <c r="K1228" s="200">
        <f>K1229+K1242+K1250+K1256+K1267</f>
        <v>4430684.8</v>
      </c>
      <c r="L1228" s="200">
        <f>L1229+L1242+L1250+L1256+L1267</f>
        <v>4416688.59</v>
      </c>
    </row>
    <row r="1229" spans="1:12" s="206" customFormat="1" ht="15.75" hidden="1">
      <c r="A1229" s="202" t="s">
        <v>32</v>
      </c>
      <c r="B1229" s="203" t="s">
        <v>334</v>
      </c>
      <c r="C1229" s="203" t="s">
        <v>20</v>
      </c>
      <c r="D1229" s="204"/>
      <c r="E1229" s="204"/>
      <c r="F1229" s="204"/>
      <c r="G1229" s="204"/>
      <c r="H1229" s="204"/>
      <c r="I1229" s="204"/>
      <c r="J1229" s="205">
        <f>J1230</f>
        <v>3901571</v>
      </c>
      <c r="K1229" s="205">
        <f t="shared" ref="K1229:L1230" si="565">K1230</f>
        <v>3892198.52</v>
      </c>
      <c r="L1229" s="205">
        <f t="shared" si="565"/>
        <v>3863251.14</v>
      </c>
    </row>
    <row r="1230" spans="1:12" s="206" customFormat="1" ht="38.25" hidden="1">
      <c r="A1230" s="207" t="s">
        <v>0</v>
      </c>
      <c r="B1230" s="208" t="s">
        <v>334</v>
      </c>
      <c r="C1230" s="208" t="s">
        <v>20</v>
      </c>
      <c r="D1230" s="208" t="s">
        <v>16</v>
      </c>
      <c r="E1230" s="208"/>
      <c r="F1230" s="208"/>
      <c r="G1230" s="208"/>
      <c r="H1230" s="204"/>
      <c r="I1230" s="214"/>
      <c r="J1230" s="211">
        <f>J1231</f>
        <v>3901571</v>
      </c>
      <c r="K1230" s="211">
        <f t="shared" si="565"/>
        <v>3892198.52</v>
      </c>
      <c r="L1230" s="211">
        <f t="shared" si="565"/>
        <v>3863251.14</v>
      </c>
    </row>
    <row r="1231" spans="1:12" s="206" customFormat="1" hidden="1">
      <c r="A1231" s="212" t="s">
        <v>81</v>
      </c>
      <c r="B1231" s="204" t="s">
        <v>334</v>
      </c>
      <c r="C1231" s="204" t="s">
        <v>20</v>
      </c>
      <c r="D1231" s="204" t="s">
        <v>16</v>
      </c>
      <c r="E1231" s="204" t="s">
        <v>80</v>
      </c>
      <c r="F1231" s="204" t="s">
        <v>68</v>
      </c>
      <c r="G1231" s="204" t="s">
        <v>142</v>
      </c>
      <c r="H1231" s="204" t="s">
        <v>143</v>
      </c>
      <c r="I1231" s="214"/>
      <c r="J1231" s="215">
        <f>J1232+J1239</f>
        <v>3901571</v>
      </c>
      <c r="K1231" s="215">
        <f t="shared" ref="K1231:L1231" si="566">K1232+K1239</f>
        <v>3892198.52</v>
      </c>
      <c r="L1231" s="215">
        <f t="shared" si="566"/>
        <v>3863251.14</v>
      </c>
    </row>
    <row r="1232" spans="1:12" s="206" customFormat="1" ht="25.5" hidden="1">
      <c r="A1232" s="212" t="s">
        <v>85</v>
      </c>
      <c r="B1232" s="204" t="s">
        <v>334</v>
      </c>
      <c r="C1232" s="204" t="s">
        <v>20</v>
      </c>
      <c r="D1232" s="204" t="s">
        <v>16</v>
      </c>
      <c r="E1232" s="204" t="s">
        <v>80</v>
      </c>
      <c r="F1232" s="204" t="s">
        <v>68</v>
      </c>
      <c r="G1232" s="204" t="s">
        <v>142</v>
      </c>
      <c r="H1232" s="204" t="s">
        <v>152</v>
      </c>
      <c r="I1232" s="214"/>
      <c r="J1232" s="215">
        <f>J1233+J1235+J1237</f>
        <v>3898571</v>
      </c>
      <c r="K1232" s="215">
        <f t="shared" ref="K1232:L1232" si="567">K1233+K1235+K1237</f>
        <v>3889198.52</v>
      </c>
      <c r="L1232" s="215">
        <f t="shared" si="567"/>
        <v>3860251.14</v>
      </c>
    </row>
    <row r="1233" spans="1:12" s="206" customFormat="1" ht="38.25" hidden="1">
      <c r="A1233" s="216" t="s">
        <v>94</v>
      </c>
      <c r="B1233" s="204" t="s">
        <v>334</v>
      </c>
      <c r="C1233" s="204" t="s">
        <v>20</v>
      </c>
      <c r="D1233" s="204" t="s">
        <v>16</v>
      </c>
      <c r="E1233" s="204" t="s">
        <v>80</v>
      </c>
      <c r="F1233" s="204" t="s">
        <v>68</v>
      </c>
      <c r="G1233" s="204" t="s">
        <v>142</v>
      </c>
      <c r="H1233" s="204" t="s">
        <v>152</v>
      </c>
      <c r="I1233" s="214" t="s">
        <v>90</v>
      </c>
      <c r="J1233" s="215">
        <f>J1234</f>
        <v>3532483</v>
      </c>
      <c r="K1233" s="215">
        <f t="shared" ref="K1233:L1233" si="568">K1234</f>
        <v>3512483</v>
      </c>
      <c r="L1233" s="215">
        <f t="shared" si="568"/>
        <v>3472483</v>
      </c>
    </row>
    <row r="1234" spans="1:12" s="206" customFormat="1" hidden="1">
      <c r="A1234" s="216" t="s">
        <v>101</v>
      </c>
      <c r="B1234" s="204" t="s">
        <v>334</v>
      </c>
      <c r="C1234" s="204" t="s">
        <v>20</v>
      </c>
      <c r="D1234" s="204" t="s">
        <v>16</v>
      </c>
      <c r="E1234" s="204" t="s">
        <v>80</v>
      </c>
      <c r="F1234" s="204" t="s">
        <v>68</v>
      </c>
      <c r="G1234" s="204" t="s">
        <v>142</v>
      </c>
      <c r="H1234" s="204" t="s">
        <v>152</v>
      </c>
      <c r="I1234" s="214" t="s">
        <v>100</v>
      </c>
      <c r="J1234" s="215">
        <v>3532483</v>
      </c>
      <c r="K1234" s="215">
        <f>3532483-20000</f>
        <v>3512483</v>
      </c>
      <c r="L1234" s="215">
        <f>3512483-40000</f>
        <v>3472483</v>
      </c>
    </row>
    <row r="1235" spans="1:12" s="206" customFormat="1" ht="25.5" hidden="1">
      <c r="A1235" s="217" t="s">
        <v>231</v>
      </c>
      <c r="B1235" s="204" t="s">
        <v>334</v>
      </c>
      <c r="C1235" s="204" t="s">
        <v>20</v>
      </c>
      <c r="D1235" s="204" t="s">
        <v>16</v>
      </c>
      <c r="E1235" s="204" t="s">
        <v>80</v>
      </c>
      <c r="F1235" s="204" t="s">
        <v>68</v>
      </c>
      <c r="G1235" s="204" t="s">
        <v>142</v>
      </c>
      <c r="H1235" s="204" t="s">
        <v>152</v>
      </c>
      <c r="I1235" s="214" t="s">
        <v>92</v>
      </c>
      <c r="J1235" s="215">
        <f>J1236</f>
        <v>366088</v>
      </c>
      <c r="K1235" s="215">
        <f t="shared" ref="K1235:L1235" si="569">K1236</f>
        <v>376715.52000000002</v>
      </c>
      <c r="L1235" s="215">
        <f t="shared" si="569"/>
        <v>387768.14</v>
      </c>
    </row>
    <row r="1236" spans="1:12" s="206" customFormat="1" ht="25.5" hidden="1">
      <c r="A1236" s="216" t="s">
        <v>96</v>
      </c>
      <c r="B1236" s="204" t="s">
        <v>334</v>
      </c>
      <c r="C1236" s="204" t="s">
        <v>20</v>
      </c>
      <c r="D1236" s="204" t="s">
        <v>16</v>
      </c>
      <c r="E1236" s="204" t="s">
        <v>80</v>
      </c>
      <c r="F1236" s="204" t="s">
        <v>68</v>
      </c>
      <c r="G1236" s="204" t="s">
        <v>142</v>
      </c>
      <c r="H1236" s="204" t="s">
        <v>152</v>
      </c>
      <c r="I1236" s="214" t="s">
        <v>93</v>
      </c>
      <c r="J1236" s="215">
        <v>366088</v>
      </c>
      <c r="K1236" s="215">
        <v>376715.52000000002</v>
      </c>
      <c r="L1236" s="215">
        <v>387768.14</v>
      </c>
    </row>
    <row r="1237" spans="1:12" s="206" customFormat="1" hidden="1">
      <c r="A1237" s="216" t="s">
        <v>78</v>
      </c>
      <c r="B1237" s="204" t="s">
        <v>334</v>
      </c>
      <c r="C1237" s="204" t="s">
        <v>20</v>
      </c>
      <c r="D1237" s="204" t="s">
        <v>16</v>
      </c>
      <c r="E1237" s="204" t="s">
        <v>80</v>
      </c>
      <c r="F1237" s="204" t="s">
        <v>68</v>
      </c>
      <c r="G1237" s="204" t="s">
        <v>142</v>
      </c>
      <c r="H1237" s="204" t="s">
        <v>152</v>
      </c>
      <c r="I1237" s="214" t="s">
        <v>75</v>
      </c>
      <c r="J1237" s="215">
        <f>J1238</f>
        <v>0</v>
      </c>
      <c r="K1237" s="215">
        <f t="shared" ref="K1237:L1237" si="570">K1238</f>
        <v>0</v>
      </c>
      <c r="L1237" s="215">
        <f t="shared" si="570"/>
        <v>0</v>
      </c>
    </row>
    <row r="1238" spans="1:12" s="206" customFormat="1" hidden="1">
      <c r="A1238" s="218" t="s">
        <v>119</v>
      </c>
      <c r="B1238" s="204" t="s">
        <v>334</v>
      </c>
      <c r="C1238" s="204" t="s">
        <v>20</v>
      </c>
      <c r="D1238" s="204" t="s">
        <v>16</v>
      </c>
      <c r="E1238" s="204" t="s">
        <v>80</v>
      </c>
      <c r="F1238" s="204" t="s">
        <v>68</v>
      </c>
      <c r="G1238" s="204" t="s">
        <v>142</v>
      </c>
      <c r="H1238" s="204" t="s">
        <v>152</v>
      </c>
      <c r="I1238" s="214" t="s">
        <v>118</v>
      </c>
      <c r="J1238" s="215"/>
      <c r="K1238" s="215"/>
      <c r="L1238" s="215"/>
    </row>
    <row r="1239" spans="1:12" s="206" customFormat="1" hidden="1">
      <c r="A1239" s="216" t="s">
        <v>88</v>
      </c>
      <c r="B1239" s="204" t="s">
        <v>334</v>
      </c>
      <c r="C1239" s="204" t="s">
        <v>20</v>
      </c>
      <c r="D1239" s="204" t="s">
        <v>16</v>
      </c>
      <c r="E1239" s="204" t="s">
        <v>80</v>
      </c>
      <c r="F1239" s="204" t="s">
        <v>68</v>
      </c>
      <c r="G1239" s="204" t="s">
        <v>142</v>
      </c>
      <c r="H1239" s="204" t="s">
        <v>164</v>
      </c>
      <c r="I1239" s="214"/>
      <c r="J1239" s="215">
        <f>J1240</f>
        <v>3000</v>
      </c>
      <c r="K1239" s="215">
        <f t="shared" ref="K1239:L1240" si="571">K1240</f>
        <v>3000</v>
      </c>
      <c r="L1239" s="215">
        <f t="shared" si="571"/>
        <v>3000</v>
      </c>
    </row>
    <row r="1240" spans="1:12" s="206" customFormat="1" ht="25.5" hidden="1">
      <c r="A1240" s="217" t="s">
        <v>231</v>
      </c>
      <c r="B1240" s="204" t="s">
        <v>334</v>
      </c>
      <c r="C1240" s="204" t="s">
        <v>20</v>
      </c>
      <c r="D1240" s="204" t="s">
        <v>16</v>
      </c>
      <c r="E1240" s="204" t="s">
        <v>80</v>
      </c>
      <c r="F1240" s="204" t="s">
        <v>68</v>
      </c>
      <c r="G1240" s="204" t="s">
        <v>142</v>
      </c>
      <c r="H1240" s="204" t="s">
        <v>164</v>
      </c>
      <c r="I1240" s="214" t="s">
        <v>92</v>
      </c>
      <c r="J1240" s="215">
        <f>J1241</f>
        <v>3000</v>
      </c>
      <c r="K1240" s="215">
        <f t="shared" si="571"/>
        <v>3000</v>
      </c>
      <c r="L1240" s="215">
        <f t="shared" si="571"/>
        <v>3000</v>
      </c>
    </row>
    <row r="1241" spans="1:12" s="206" customFormat="1" ht="25.5" hidden="1">
      <c r="A1241" s="216" t="s">
        <v>96</v>
      </c>
      <c r="B1241" s="204" t="s">
        <v>334</v>
      </c>
      <c r="C1241" s="204" t="s">
        <v>20</v>
      </c>
      <c r="D1241" s="204" t="s">
        <v>16</v>
      </c>
      <c r="E1241" s="204" t="s">
        <v>80</v>
      </c>
      <c r="F1241" s="204" t="s">
        <v>68</v>
      </c>
      <c r="G1241" s="204" t="s">
        <v>142</v>
      </c>
      <c r="H1241" s="204" t="s">
        <v>164</v>
      </c>
      <c r="I1241" s="214" t="s">
        <v>93</v>
      </c>
      <c r="J1241" s="215">
        <v>3000</v>
      </c>
      <c r="K1241" s="215">
        <v>3000</v>
      </c>
      <c r="L1241" s="215">
        <v>3000</v>
      </c>
    </row>
    <row r="1242" spans="1:12" s="206" customFormat="1" ht="15.75" hidden="1">
      <c r="A1242" s="226" t="s">
        <v>53</v>
      </c>
      <c r="B1242" s="203" t="s">
        <v>334</v>
      </c>
      <c r="C1242" s="203" t="s">
        <v>17</v>
      </c>
      <c r="D1242" s="204"/>
      <c r="E1242" s="204"/>
      <c r="F1242" s="204"/>
      <c r="G1242" s="204"/>
      <c r="H1242" s="204"/>
      <c r="I1242" s="214"/>
      <c r="J1242" s="205">
        <f>J1243</f>
        <v>70544.209999999992</v>
      </c>
      <c r="K1242" s="205">
        <f t="shared" ref="K1242:L1244" si="572">K1243</f>
        <v>0</v>
      </c>
      <c r="L1242" s="205">
        <f t="shared" si="572"/>
        <v>0</v>
      </c>
    </row>
    <row r="1243" spans="1:12" s="206" customFormat="1" hidden="1">
      <c r="A1243" s="227" t="s">
        <v>54</v>
      </c>
      <c r="B1243" s="209" t="s">
        <v>334</v>
      </c>
      <c r="C1243" s="209" t="s">
        <v>17</v>
      </c>
      <c r="D1243" s="209" t="s">
        <v>13</v>
      </c>
      <c r="E1243" s="209"/>
      <c r="F1243" s="209"/>
      <c r="G1243" s="209"/>
      <c r="H1243" s="209"/>
      <c r="I1243" s="210"/>
      <c r="J1243" s="211">
        <f>J1244</f>
        <v>70544.209999999992</v>
      </c>
      <c r="K1243" s="211">
        <f t="shared" si="572"/>
        <v>0</v>
      </c>
      <c r="L1243" s="211">
        <f t="shared" si="572"/>
        <v>0</v>
      </c>
    </row>
    <row r="1244" spans="1:12" s="206" customFormat="1" hidden="1">
      <c r="A1244" s="212" t="s">
        <v>81</v>
      </c>
      <c r="B1244" s="224" t="s">
        <v>334</v>
      </c>
      <c r="C1244" s="204" t="s">
        <v>17</v>
      </c>
      <c r="D1244" s="204" t="s">
        <v>13</v>
      </c>
      <c r="E1244" s="204" t="s">
        <v>80</v>
      </c>
      <c r="F1244" s="204" t="s">
        <v>68</v>
      </c>
      <c r="G1244" s="204" t="s">
        <v>142</v>
      </c>
      <c r="H1244" s="204" t="s">
        <v>143</v>
      </c>
      <c r="I1244" s="214"/>
      <c r="J1244" s="221">
        <f>J1245</f>
        <v>70544.209999999992</v>
      </c>
      <c r="K1244" s="221">
        <f t="shared" si="572"/>
        <v>0</v>
      </c>
      <c r="L1244" s="221">
        <f t="shared" si="572"/>
        <v>0</v>
      </c>
    </row>
    <row r="1245" spans="1:12" s="206" customFormat="1" ht="25.5" hidden="1">
      <c r="A1245" s="212" t="s">
        <v>253</v>
      </c>
      <c r="B1245" s="224" t="s">
        <v>334</v>
      </c>
      <c r="C1245" s="204" t="s">
        <v>17</v>
      </c>
      <c r="D1245" s="204" t="s">
        <v>13</v>
      </c>
      <c r="E1245" s="204" t="s">
        <v>80</v>
      </c>
      <c r="F1245" s="204" t="s">
        <v>68</v>
      </c>
      <c r="G1245" s="204" t="s">
        <v>142</v>
      </c>
      <c r="H1245" s="204" t="s">
        <v>371</v>
      </c>
      <c r="I1245" s="214"/>
      <c r="J1245" s="221">
        <f>J1246+J1248</f>
        <v>70544.209999999992</v>
      </c>
      <c r="K1245" s="221">
        <f t="shared" ref="K1245:L1245" si="573">K1246+K1248</f>
        <v>0</v>
      </c>
      <c r="L1245" s="221">
        <f t="shared" si="573"/>
        <v>0</v>
      </c>
    </row>
    <row r="1246" spans="1:12" s="206" customFormat="1" ht="38.25" hidden="1">
      <c r="A1246" s="216" t="s">
        <v>94</v>
      </c>
      <c r="B1246" s="224" t="s">
        <v>334</v>
      </c>
      <c r="C1246" s="204" t="s">
        <v>17</v>
      </c>
      <c r="D1246" s="204" t="s">
        <v>13</v>
      </c>
      <c r="E1246" s="204" t="s">
        <v>80</v>
      </c>
      <c r="F1246" s="204" t="s">
        <v>68</v>
      </c>
      <c r="G1246" s="204" t="s">
        <v>142</v>
      </c>
      <c r="H1246" s="204" t="s">
        <v>371</v>
      </c>
      <c r="I1246" s="214" t="s">
        <v>90</v>
      </c>
      <c r="J1246" s="221">
        <f>J1247</f>
        <v>32810.400000000001</v>
      </c>
      <c r="K1246" s="221">
        <f t="shared" ref="K1246:L1246" si="574">K1247</f>
        <v>0</v>
      </c>
      <c r="L1246" s="221">
        <f t="shared" si="574"/>
        <v>0</v>
      </c>
    </row>
    <row r="1247" spans="1:12" s="206" customFormat="1" hidden="1">
      <c r="A1247" s="216" t="s">
        <v>101</v>
      </c>
      <c r="B1247" s="224" t="s">
        <v>334</v>
      </c>
      <c r="C1247" s="204" t="s">
        <v>17</v>
      </c>
      <c r="D1247" s="204" t="s">
        <v>13</v>
      </c>
      <c r="E1247" s="204" t="s">
        <v>80</v>
      </c>
      <c r="F1247" s="204" t="s">
        <v>68</v>
      </c>
      <c r="G1247" s="204" t="s">
        <v>142</v>
      </c>
      <c r="H1247" s="204" t="s">
        <v>371</v>
      </c>
      <c r="I1247" s="214" t="s">
        <v>100</v>
      </c>
      <c r="J1247" s="221">
        <v>32810.400000000001</v>
      </c>
      <c r="K1247" s="221"/>
      <c r="L1247" s="221"/>
    </row>
    <row r="1248" spans="1:12" s="206" customFormat="1" ht="25.5" hidden="1">
      <c r="A1248" s="217" t="s">
        <v>231</v>
      </c>
      <c r="B1248" s="224" t="s">
        <v>334</v>
      </c>
      <c r="C1248" s="204" t="s">
        <v>17</v>
      </c>
      <c r="D1248" s="204" t="s">
        <v>13</v>
      </c>
      <c r="E1248" s="204" t="s">
        <v>80</v>
      </c>
      <c r="F1248" s="204" t="s">
        <v>68</v>
      </c>
      <c r="G1248" s="204" t="s">
        <v>142</v>
      </c>
      <c r="H1248" s="204" t="s">
        <v>371</v>
      </c>
      <c r="I1248" s="214" t="s">
        <v>92</v>
      </c>
      <c r="J1248" s="221">
        <f>J1249</f>
        <v>37733.81</v>
      </c>
      <c r="K1248" s="221">
        <f t="shared" ref="K1248:L1248" si="575">K1249</f>
        <v>0</v>
      </c>
      <c r="L1248" s="221">
        <f t="shared" si="575"/>
        <v>0</v>
      </c>
    </row>
    <row r="1249" spans="1:12" s="206" customFormat="1" ht="25.5" hidden="1">
      <c r="A1249" s="216" t="s">
        <v>96</v>
      </c>
      <c r="B1249" s="224" t="s">
        <v>334</v>
      </c>
      <c r="C1249" s="204" t="s">
        <v>17</v>
      </c>
      <c r="D1249" s="204" t="s">
        <v>13</v>
      </c>
      <c r="E1249" s="204" t="s">
        <v>80</v>
      </c>
      <c r="F1249" s="204" t="s">
        <v>68</v>
      </c>
      <c r="G1249" s="204" t="s">
        <v>142</v>
      </c>
      <c r="H1249" s="204" t="s">
        <v>371</v>
      </c>
      <c r="I1249" s="214" t="s">
        <v>93</v>
      </c>
      <c r="J1249" s="221">
        <v>37733.81</v>
      </c>
      <c r="K1249" s="221"/>
      <c r="L1249" s="221"/>
    </row>
    <row r="1250" spans="1:12" s="232" customFormat="1" ht="31.5" hidden="1">
      <c r="A1250" s="226" t="s">
        <v>26</v>
      </c>
      <c r="B1250" s="228" t="s">
        <v>334</v>
      </c>
      <c r="C1250" s="228" t="s">
        <v>13</v>
      </c>
      <c r="D1250" s="229"/>
      <c r="E1250" s="229"/>
      <c r="F1250" s="229"/>
      <c r="G1250" s="229"/>
      <c r="H1250" s="229"/>
      <c r="I1250" s="230"/>
      <c r="J1250" s="231">
        <f>J1251</f>
        <v>57800</v>
      </c>
      <c r="K1250" s="231">
        <f t="shared" ref="K1250:L1254" si="576">K1251</f>
        <v>0</v>
      </c>
      <c r="L1250" s="231">
        <f t="shared" si="576"/>
        <v>0</v>
      </c>
    </row>
    <row r="1251" spans="1:12" s="206" customFormat="1" ht="38.25" hidden="1">
      <c r="A1251" s="233" t="s">
        <v>209</v>
      </c>
      <c r="B1251" s="234" t="s">
        <v>334</v>
      </c>
      <c r="C1251" s="234" t="s">
        <v>13</v>
      </c>
      <c r="D1251" s="234" t="s">
        <v>30</v>
      </c>
      <c r="E1251" s="234"/>
      <c r="F1251" s="234"/>
      <c r="G1251" s="234"/>
      <c r="H1251" s="234"/>
      <c r="I1251" s="235"/>
      <c r="J1251" s="236">
        <f>J1252</f>
        <v>57800</v>
      </c>
      <c r="K1251" s="236">
        <f t="shared" si="576"/>
        <v>0</v>
      </c>
      <c r="L1251" s="236">
        <f t="shared" si="576"/>
        <v>0</v>
      </c>
    </row>
    <row r="1252" spans="1:12" s="206" customFormat="1" ht="51" hidden="1">
      <c r="A1252" s="284" t="s">
        <v>399</v>
      </c>
      <c r="B1252" s="238" t="s">
        <v>334</v>
      </c>
      <c r="C1252" s="238" t="s">
        <v>13</v>
      </c>
      <c r="D1252" s="238" t="s">
        <v>30</v>
      </c>
      <c r="E1252" s="238" t="s">
        <v>199</v>
      </c>
      <c r="F1252" s="238" t="s">
        <v>68</v>
      </c>
      <c r="G1252" s="238" t="s">
        <v>142</v>
      </c>
      <c r="H1252" s="238" t="s">
        <v>143</v>
      </c>
      <c r="I1252" s="239"/>
      <c r="J1252" s="240">
        <f>J1253</f>
        <v>57800</v>
      </c>
      <c r="K1252" s="240">
        <f t="shared" si="576"/>
        <v>0</v>
      </c>
      <c r="L1252" s="240">
        <f t="shared" si="576"/>
        <v>0</v>
      </c>
    </row>
    <row r="1253" spans="1:12" s="206" customFormat="1" hidden="1">
      <c r="A1253" s="218" t="s">
        <v>278</v>
      </c>
      <c r="B1253" s="238" t="s">
        <v>334</v>
      </c>
      <c r="C1253" s="238" t="s">
        <v>13</v>
      </c>
      <c r="D1253" s="238" t="s">
        <v>30</v>
      </c>
      <c r="E1253" s="238" t="s">
        <v>199</v>
      </c>
      <c r="F1253" s="238" t="s">
        <v>68</v>
      </c>
      <c r="G1253" s="238" t="s">
        <v>142</v>
      </c>
      <c r="H1253" s="238" t="s">
        <v>277</v>
      </c>
      <c r="I1253" s="239"/>
      <c r="J1253" s="240">
        <f>J1254</f>
        <v>57800</v>
      </c>
      <c r="K1253" s="240">
        <f t="shared" si="576"/>
        <v>0</v>
      </c>
      <c r="L1253" s="240">
        <f t="shared" si="576"/>
        <v>0</v>
      </c>
    </row>
    <row r="1254" spans="1:12" s="206" customFormat="1" ht="25.5" hidden="1">
      <c r="A1254" s="217" t="s">
        <v>231</v>
      </c>
      <c r="B1254" s="238" t="s">
        <v>334</v>
      </c>
      <c r="C1254" s="238" t="s">
        <v>13</v>
      </c>
      <c r="D1254" s="238" t="s">
        <v>30</v>
      </c>
      <c r="E1254" s="238" t="s">
        <v>199</v>
      </c>
      <c r="F1254" s="238" t="s">
        <v>68</v>
      </c>
      <c r="G1254" s="238" t="s">
        <v>142</v>
      </c>
      <c r="H1254" s="238" t="s">
        <v>277</v>
      </c>
      <c r="I1254" s="239" t="s">
        <v>92</v>
      </c>
      <c r="J1254" s="240">
        <f>J1255</f>
        <v>57800</v>
      </c>
      <c r="K1254" s="240">
        <f t="shared" si="576"/>
        <v>0</v>
      </c>
      <c r="L1254" s="240">
        <f t="shared" si="576"/>
        <v>0</v>
      </c>
    </row>
    <row r="1255" spans="1:12" s="206" customFormat="1" ht="25.5" hidden="1">
      <c r="A1255" s="216" t="s">
        <v>96</v>
      </c>
      <c r="B1255" s="238" t="s">
        <v>334</v>
      </c>
      <c r="C1255" s="238" t="s">
        <v>13</v>
      </c>
      <c r="D1255" s="238" t="s">
        <v>30</v>
      </c>
      <c r="E1255" s="238" t="s">
        <v>199</v>
      </c>
      <c r="F1255" s="238" t="s">
        <v>68</v>
      </c>
      <c r="G1255" s="238" t="s">
        <v>142</v>
      </c>
      <c r="H1255" s="238" t="s">
        <v>277</v>
      </c>
      <c r="I1255" s="239" t="s">
        <v>93</v>
      </c>
      <c r="J1255" s="240">
        <v>57800</v>
      </c>
      <c r="K1255" s="240"/>
      <c r="L1255" s="240"/>
    </row>
    <row r="1256" spans="1:12" s="206" customFormat="1" ht="15.75" hidden="1">
      <c r="A1256" s="202" t="s">
        <v>15</v>
      </c>
      <c r="B1256" s="243" t="s">
        <v>334</v>
      </c>
      <c r="C1256" s="243" t="s">
        <v>16</v>
      </c>
      <c r="D1256" s="224"/>
      <c r="E1256" s="224"/>
      <c r="F1256" s="224"/>
      <c r="G1256" s="224"/>
      <c r="H1256" s="224"/>
      <c r="I1256" s="225"/>
      <c r="J1256" s="205">
        <f>J1262+J1257</f>
        <v>1977000</v>
      </c>
      <c r="K1256" s="205">
        <f t="shared" ref="K1256:L1256" si="577">K1262+K1257</f>
        <v>0</v>
      </c>
      <c r="L1256" s="205">
        <f t="shared" si="577"/>
        <v>0</v>
      </c>
    </row>
    <row r="1257" spans="1:12" s="206" customFormat="1" hidden="1">
      <c r="A1257" s="207" t="s">
        <v>23</v>
      </c>
      <c r="B1257" s="209" t="s">
        <v>334</v>
      </c>
      <c r="C1257" s="209" t="s">
        <v>16</v>
      </c>
      <c r="D1257" s="209" t="s">
        <v>27</v>
      </c>
      <c r="E1257" s="209"/>
      <c r="F1257" s="209"/>
      <c r="G1257" s="209"/>
      <c r="H1257" s="246"/>
      <c r="I1257" s="210"/>
      <c r="J1257" s="211">
        <f>J1258</f>
        <v>1577000</v>
      </c>
      <c r="K1257" s="211">
        <f t="shared" ref="K1257:L1260" si="578">K1258</f>
        <v>0</v>
      </c>
      <c r="L1257" s="211">
        <f t="shared" si="578"/>
        <v>0</v>
      </c>
    </row>
    <row r="1258" spans="1:12" s="206" customFormat="1" ht="25.5" hidden="1">
      <c r="A1258" s="283" t="s">
        <v>402</v>
      </c>
      <c r="B1258" s="204" t="s">
        <v>334</v>
      </c>
      <c r="C1258" s="204" t="s">
        <v>16</v>
      </c>
      <c r="D1258" s="204" t="s">
        <v>27</v>
      </c>
      <c r="E1258" s="204" t="s">
        <v>18</v>
      </c>
      <c r="F1258" s="204" t="s">
        <v>68</v>
      </c>
      <c r="G1258" s="204" t="s">
        <v>142</v>
      </c>
      <c r="H1258" s="244" t="s">
        <v>143</v>
      </c>
      <c r="I1258" s="214"/>
      <c r="J1258" s="215">
        <f>J1259</f>
        <v>1577000</v>
      </c>
      <c r="K1258" s="215">
        <f t="shared" si="578"/>
        <v>0</v>
      </c>
      <c r="L1258" s="215">
        <f t="shared" si="578"/>
        <v>0</v>
      </c>
    </row>
    <row r="1259" spans="1:12" s="206" customFormat="1" ht="25.5" hidden="1">
      <c r="A1259" s="245" t="s">
        <v>256</v>
      </c>
      <c r="B1259" s="204" t="s">
        <v>334</v>
      </c>
      <c r="C1259" s="204" t="s">
        <v>16</v>
      </c>
      <c r="D1259" s="204" t="s">
        <v>27</v>
      </c>
      <c r="E1259" s="204" t="s">
        <v>18</v>
      </c>
      <c r="F1259" s="204" t="s">
        <v>68</v>
      </c>
      <c r="G1259" s="204" t="s">
        <v>142</v>
      </c>
      <c r="H1259" s="244" t="s">
        <v>380</v>
      </c>
      <c r="I1259" s="249"/>
      <c r="J1259" s="215">
        <f>J1260</f>
        <v>1577000</v>
      </c>
      <c r="K1259" s="215">
        <f t="shared" si="578"/>
        <v>0</v>
      </c>
      <c r="L1259" s="215">
        <f t="shared" si="578"/>
        <v>0</v>
      </c>
    </row>
    <row r="1260" spans="1:12" s="206" customFormat="1" ht="25.5" hidden="1">
      <c r="A1260" s="217" t="s">
        <v>231</v>
      </c>
      <c r="B1260" s="204" t="s">
        <v>334</v>
      </c>
      <c r="C1260" s="204" t="s">
        <v>16</v>
      </c>
      <c r="D1260" s="204" t="s">
        <v>27</v>
      </c>
      <c r="E1260" s="204" t="s">
        <v>18</v>
      </c>
      <c r="F1260" s="204" t="s">
        <v>68</v>
      </c>
      <c r="G1260" s="204" t="s">
        <v>142</v>
      </c>
      <c r="H1260" s="244" t="s">
        <v>380</v>
      </c>
      <c r="I1260" s="249" t="s">
        <v>92</v>
      </c>
      <c r="J1260" s="215">
        <f>J1261</f>
        <v>1577000</v>
      </c>
      <c r="K1260" s="215">
        <f t="shared" si="578"/>
        <v>0</v>
      </c>
      <c r="L1260" s="215">
        <f t="shared" si="578"/>
        <v>0</v>
      </c>
    </row>
    <row r="1261" spans="1:12" s="206" customFormat="1" ht="25.5" hidden="1">
      <c r="A1261" s="216" t="s">
        <v>96</v>
      </c>
      <c r="B1261" s="204" t="s">
        <v>334</v>
      </c>
      <c r="C1261" s="204" t="s">
        <v>16</v>
      </c>
      <c r="D1261" s="204" t="s">
        <v>27</v>
      </c>
      <c r="E1261" s="204" t="s">
        <v>18</v>
      </c>
      <c r="F1261" s="204" t="s">
        <v>68</v>
      </c>
      <c r="G1261" s="204" t="s">
        <v>142</v>
      </c>
      <c r="H1261" s="244" t="s">
        <v>380</v>
      </c>
      <c r="I1261" s="249" t="s">
        <v>93</v>
      </c>
      <c r="J1261" s="215">
        <v>1577000</v>
      </c>
      <c r="K1261" s="215"/>
      <c r="L1261" s="215"/>
    </row>
    <row r="1262" spans="1:12" s="206" customFormat="1" hidden="1">
      <c r="A1262" s="207" t="s">
        <v>59</v>
      </c>
      <c r="B1262" s="208" t="s">
        <v>334</v>
      </c>
      <c r="C1262" s="208" t="s">
        <v>16</v>
      </c>
      <c r="D1262" s="208" t="s">
        <v>14</v>
      </c>
      <c r="E1262" s="208"/>
      <c r="F1262" s="208"/>
      <c r="G1262" s="208"/>
      <c r="H1262" s="204"/>
      <c r="I1262" s="214"/>
      <c r="J1262" s="211">
        <f>+J1263</f>
        <v>400000</v>
      </c>
      <c r="K1262" s="211">
        <f t="shared" ref="K1262:L1262" si="579">+K1263</f>
        <v>0</v>
      </c>
      <c r="L1262" s="211">
        <f t="shared" si="579"/>
        <v>0</v>
      </c>
    </row>
    <row r="1263" spans="1:12" s="206" customFormat="1" hidden="1">
      <c r="A1263" s="212" t="s">
        <v>82</v>
      </c>
      <c r="B1263" s="204" t="s">
        <v>334</v>
      </c>
      <c r="C1263" s="204" t="s">
        <v>16</v>
      </c>
      <c r="D1263" s="204" t="s">
        <v>14</v>
      </c>
      <c r="E1263" s="204" t="s">
        <v>80</v>
      </c>
      <c r="F1263" s="204" t="s">
        <v>68</v>
      </c>
      <c r="G1263" s="204" t="s">
        <v>142</v>
      </c>
      <c r="H1263" s="204" t="s">
        <v>143</v>
      </c>
      <c r="I1263" s="214"/>
      <c r="J1263" s="215">
        <f>J1264</f>
        <v>400000</v>
      </c>
      <c r="K1263" s="215">
        <f t="shared" ref="K1263:L1265" si="580">K1264</f>
        <v>0</v>
      </c>
      <c r="L1263" s="215">
        <f t="shared" si="580"/>
        <v>0</v>
      </c>
    </row>
    <row r="1264" spans="1:12" s="206" customFormat="1" ht="38.25" hidden="1">
      <c r="A1264" s="212" t="s">
        <v>291</v>
      </c>
      <c r="B1264" s="204" t="s">
        <v>334</v>
      </c>
      <c r="C1264" s="204" t="s">
        <v>16</v>
      </c>
      <c r="D1264" s="204" t="s">
        <v>14</v>
      </c>
      <c r="E1264" s="204" t="s">
        <v>80</v>
      </c>
      <c r="F1264" s="204" t="s">
        <v>68</v>
      </c>
      <c r="G1264" s="204" t="s">
        <v>142</v>
      </c>
      <c r="H1264" s="204" t="s">
        <v>167</v>
      </c>
      <c r="I1264" s="214"/>
      <c r="J1264" s="215">
        <f>J1265</f>
        <v>400000</v>
      </c>
      <c r="K1264" s="215">
        <f t="shared" si="580"/>
        <v>0</v>
      </c>
      <c r="L1264" s="215">
        <f t="shared" si="580"/>
        <v>0</v>
      </c>
    </row>
    <row r="1265" spans="1:12" s="206" customFormat="1" ht="25.5" hidden="1">
      <c r="A1265" s="217" t="s">
        <v>231</v>
      </c>
      <c r="B1265" s="204" t="s">
        <v>334</v>
      </c>
      <c r="C1265" s="204" t="s">
        <v>16</v>
      </c>
      <c r="D1265" s="204" t="s">
        <v>14</v>
      </c>
      <c r="E1265" s="204" t="s">
        <v>80</v>
      </c>
      <c r="F1265" s="204" t="s">
        <v>68</v>
      </c>
      <c r="G1265" s="204" t="s">
        <v>142</v>
      </c>
      <c r="H1265" s="204" t="s">
        <v>167</v>
      </c>
      <c r="I1265" s="214" t="s">
        <v>92</v>
      </c>
      <c r="J1265" s="215">
        <f>J1266</f>
        <v>400000</v>
      </c>
      <c r="K1265" s="215">
        <f t="shared" si="580"/>
        <v>0</v>
      </c>
      <c r="L1265" s="215">
        <f t="shared" si="580"/>
        <v>0</v>
      </c>
    </row>
    <row r="1266" spans="1:12" s="206" customFormat="1" ht="25.5" hidden="1">
      <c r="A1266" s="216" t="s">
        <v>96</v>
      </c>
      <c r="B1266" s="204" t="s">
        <v>334</v>
      </c>
      <c r="C1266" s="204" t="s">
        <v>16</v>
      </c>
      <c r="D1266" s="204" t="s">
        <v>14</v>
      </c>
      <c r="E1266" s="204" t="s">
        <v>80</v>
      </c>
      <c r="F1266" s="204" t="s">
        <v>68</v>
      </c>
      <c r="G1266" s="204" t="s">
        <v>142</v>
      </c>
      <c r="H1266" s="204" t="s">
        <v>167</v>
      </c>
      <c r="I1266" s="214" t="s">
        <v>93</v>
      </c>
      <c r="J1266" s="215">
        <v>400000</v>
      </c>
      <c r="K1266" s="215"/>
      <c r="L1266" s="215"/>
    </row>
    <row r="1267" spans="1:12" s="206" customFormat="1" ht="15.75" hidden="1">
      <c r="A1267" s="250" t="s">
        <v>45</v>
      </c>
      <c r="B1267" s="251" t="s">
        <v>334</v>
      </c>
      <c r="C1267" s="251" t="s">
        <v>18</v>
      </c>
      <c r="D1267" s="251"/>
      <c r="E1267" s="251"/>
      <c r="F1267" s="251"/>
      <c r="G1267" s="251"/>
      <c r="H1267" s="251"/>
      <c r="I1267" s="252"/>
      <c r="J1267" s="205">
        <f>J1268</f>
        <v>1335957</v>
      </c>
      <c r="K1267" s="205">
        <f t="shared" ref="K1267:L1267" si="581">K1268</f>
        <v>538486.28</v>
      </c>
      <c r="L1267" s="205">
        <f t="shared" si="581"/>
        <v>553437.44999999995</v>
      </c>
    </row>
    <row r="1268" spans="1:12" s="232" customFormat="1" hidden="1">
      <c r="A1268" s="255" t="s">
        <v>66</v>
      </c>
      <c r="B1268" s="208" t="s">
        <v>334</v>
      </c>
      <c r="C1268" s="208" t="s">
        <v>18</v>
      </c>
      <c r="D1268" s="208" t="s">
        <v>13</v>
      </c>
      <c r="E1268" s="208"/>
      <c r="F1268" s="208"/>
      <c r="G1268" s="208"/>
      <c r="H1268" s="208"/>
      <c r="I1268" s="219"/>
      <c r="J1268" s="211">
        <f>J1269+J1273</f>
        <v>1335957</v>
      </c>
      <c r="K1268" s="211">
        <f t="shared" ref="K1268:L1268" si="582">K1269+K1273</f>
        <v>538486.28</v>
      </c>
      <c r="L1268" s="211">
        <f t="shared" si="582"/>
        <v>553437.44999999995</v>
      </c>
    </row>
    <row r="1269" spans="1:12" s="206" customFormat="1" ht="25.5" hidden="1">
      <c r="A1269" s="267" t="s">
        <v>393</v>
      </c>
      <c r="B1269" s="204" t="s">
        <v>334</v>
      </c>
      <c r="C1269" s="204" t="s">
        <v>18</v>
      </c>
      <c r="D1269" s="204" t="s">
        <v>13</v>
      </c>
      <c r="E1269" s="204" t="s">
        <v>3</v>
      </c>
      <c r="F1269" s="204" t="s">
        <v>68</v>
      </c>
      <c r="G1269" s="204" t="s">
        <v>142</v>
      </c>
      <c r="H1269" s="204" t="s">
        <v>143</v>
      </c>
      <c r="I1269" s="214"/>
      <c r="J1269" s="215">
        <f>J1270</f>
        <v>803000</v>
      </c>
      <c r="K1269" s="215">
        <f t="shared" ref="K1269:L1271" si="583">K1270</f>
        <v>0</v>
      </c>
      <c r="L1269" s="215">
        <f t="shared" si="583"/>
        <v>0</v>
      </c>
    </row>
    <row r="1270" spans="1:12" s="206" customFormat="1" ht="25.5" hidden="1">
      <c r="A1270" s="245" t="s">
        <v>256</v>
      </c>
      <c r="B1270" s="204" t="s">
        <v>334</v>
      </c>
      <c r="C1270" s="204" t="s">
        <v>18</v>
      </c>
      <c r="D1270" s="204" t="s">
        <v>13</v>
      </c>
      <c r="E1270" s="204" t="s">
        <v>3</v>
      </c>
      <c r="F1270" s="204" t="s">
        <v>68</v>
      </c>
      <c r="G1270" s="204" t="s">
        <v>142</v>
      </c>
      <c r="H1270" s="204" t="s">
        <v>380</v>
      </c>
      <c r="I1270" s="214"/>
      <c r="J1270" s="215">
        <f>J1271</f>
        <v>803000</v>
      </c>
      <c r="K1270" s="215">
        <f t="shared" si="583"/>
        <v>0</v>
      </c>
      <c r="L1270" s="215">
        <f t="shared" si="583"/>
        <v>0</v>
      </c>
    </row>
    <row r="1271" spans="1:12" s="206" customFormat="1" ht="25.5" hidden="1">
      <c r="A1271" s="217" t="s">
        <v>231</v>
      </c>
      <c r="B1271" s="204" t="s">
        <v>334</v>
      </c>
      <c r="C1271" s="204" t="s">
        <v>18</v>
      </c>
      <c r="D1271" s="204" t="s">
        <v>13</v>
      </c>
      <c r="E1271" s="204" t="s">
        <v>3</v>
      </c>
      <c r="F1271" s="204" t="s">
        <v>68</v>
      </c>
      <c r="G1271" s="204" t="s">
        <v>142</v>
      </c>
      <c r="H1271" s="204" t="s">
        <v>380</v>
      </c>
      <c r="I1271" s="214" t="s">
        <v>92</v>
      </c>
      <c r="J1271" s="215">
        <f>J1272</f>
        <v>803000</v>
      </c>
      <c r="K1271" s="215">
        <f t="shared" si="583"/>
        <v>0</v>
      </c>
      <c r="L1271" s="215">
        <f t="shared" si="583"/>
        <v>0</v>
      </c>
    </row>
    <row r="1272" spans="1:12" s="206" customFormat="1" ht="25.5" hidden="1">
      <c r="A1272" s="216" t="s">
        <v>96</v>
      </c>
      <c r="B1272" s="204" t="s">
        <v>334</v>
      </c>
      <c r="C1272" s="204" t="s">
        <v>18</v>
      </c>
      <c r="D1272" s="204" t="s">
        <v>13</v>
      </c>
      <c r="E1272" s="204" t="s">
        <v>3</v>
      </c>
      <c r="F1272" s="204" t="s">
        <v>68</v>
      </c>
      <c r="G1272" s="204" t="s">
        <v>142</v>
      </c>
      <c r="H1272" s="204" t="s">
        <v>380</v>
      </c>
      <c r="I1272" s="214" t="s">
        <v>93</v>
      </c>
      <c r="J1272" s="215">
        <v>803000</v>
      </c>
      <c r="K1272" s="215"/>
      <c r="L1272" s="215"/>
    </row>
    <row r="1273" spans="1:12" s="206" customFormat="1" hidden="1">
      <c r="A1273" s="212" t="s">
        <v>81</v>
      </c>
      <c r="B1273" s="204" t="s">
        <v>334</v>
      </c>
      <c r="C1273" s="204" t="s">
        <v>18</v>
      </c>
      <c r="D1273" s="204" t="s">
        <v>13</v>
      </c>
      <c r="E1273" s="204" t="s">
        <v>80</v>
      </c>
      <c r="F1273" s="204" t="s">
        <v>68</v>
      </c>
      <c r="G1273" s="204" t="s">
        <v>142</v>
      </c>
      <c r="H1273" s="204" t="s">
        <v>143</v>
      </c>
      <c r="I1273" s="214"/>
      <c r="J1273" s="215">
        <f>J1274+J1277</f>
        <v>532957</v>
      </c>
      <c r="K1273" s="215">
        <f t="shared" ref="K1273:L1273" si="584">K1274+K1277</f>
        <v>538486.28</v>
      </c>
      <c r="L1273" s="215">
        <f t="shared" si="584"/>
        <v>553437.44999999995</v>
      </c>
    </row>
    <row r="1274" spans="1:12" s="206" customFormat="1" ht="14.25" hidden="1">
      <c r="A1274" s="256" t="s">
        <v>301</v>
      </c>
      <c r="B1274" s="204" t="s">
        <v>334</v>
      </c>
      <c r="C1274" s="204" t="s">
        <v>18</v>
      </c>
      <c r="D1274" s="204" t="s">
        <v>13</v>
      </c>
      <c r="E1274" s="204" t="s">
        <v>80</v>
      </c>
      <c r="F1274" s="204" t="s">
        <v>68</v>
      </c>
      <c r="G1274" s="204" t="s">
        <v>142</v>
      </c>
      <c r="H1274" s="204" t="s">
        <v>300</v>
      </c>
      <c r="I1274" s="214"/>
      <c r="J1274" s="215">
        <f>J1275</f>
        <v>40725</v>
      </c>
      <c r="K1274" s="215">
        <f t="shared" ref="K1274:L1275" si="585">K1275</f>
        <v>40725</v>
      </c>
      <c r="L1274" s="215">
        <f t="shared" si="585"/>
        <v>40725</v>
      </c>
    </row>
    <row r="1275" spans="1:12" s="206" customFormat="1" ht="25.5" hidden="1">
      <c r="A1275" s="217" t="s">
        <v>231</v>
      </c>
      <c r="B1275" s="204" t="s">
        <v>334</v>
      </c>
      <c r="C1275" s="204" t="s">
        <v>18</v>
      </c>
      <c r="D1275" s="204" t="s">
        <v>13</v>
      </c>
      <c r="E1275" s="204" t="s">
        <v>80</v>
      </c>
      <c r="F1275" s="204" t="s">
        <v>68</v>
      </c>
      <c r="G1275" s="204" t="s">
        <v>142</v>
      </c>
      <c r="H1275" s="204" t="s">
        <v>300</v>
      </c>
      <c r="I1275" s="214" t="s">
        <v>92</v>
      </c>
      <c r="J1275" s="215">
        <f>J1276</f>
        <v>40725</v>
      </c>
      <c r="K1275" s="215">
        <f t="shared" si="585"/>
        <v>40725</v>
      </c>
      <c r="L1275" s="215">
        <f t="shared" si="585"/>
        <v>40725</v>
      </c>
    </row>
    <row r="1276" spans="1:12" s="206" customFormat="1" ht="25.5" hidden="1">
      <c r="A1276" s="216" t="s">
        <v>96</v>
      </c>
      <c r="B1276" s="204" t="s">
        <v>334</v>
      </c>
      <c r="C1276" s="204" t="s">
        <v>18</v>
      </c>
      <c r="D1276" s="204" t="s">
        <v>13</v>
      </c>
      <c r="E1276" s="204" t="s">
        <v>80</v>
      </c>
      <c r="F1276" s="204" t="s">
        <v>68</v>
      </c>
      <c r="G1276" s="204" t="s">
        <v>142</v>
      </c>
      <c r="H1276" s="204" t="s">
        <v>300</v>
      </c>
      <c r="I1276" s="214" t="s">
        <v>93</v>
      </c>
      <c r="J1276" s="215">
        <v>40725</v>
      </c>
      <c r="K1276" s="215">
        <v>40725</v>
      </c>
      <c r="L1276" s="215">
        <v>40725</v>
      </c>
    </row>
    <row r="1277" spans="1:12" s="206" customFormat="1" hidden="1">
      <c r="A1277" s="216" t="s">
        <v>303</v>
      </c>
      <c r="B1277" s="204" t="s">
        <v>334</v>
      </c>
      <c r="C1277" s="204" t="s">
        <v>18</v>
      </c>
      <c r="D1277" s="204" t="s">
        <v>13</v>
      </c>
      <c r="E1277" s="204" t="s">
        <v>80</v>
      </c>
      <c r="F1277" s="204" t="s">
        <v>68</v>
      </c>
      <c r="G1277" s="204" t="s">
        <v>142</v>
      </c>
      <c r="H1277" s="204" t="s">
        <v>299</v>
      </c>
      <c r="I1277" s="214"/>
      <c r="J1277" s="215">
        <f>J1278</f>
        <v>492232</v>
      </c>
      <c r="K1277" s="215">
        <f t="shared" ref="K1277:L1278" si="586">K1278</f>
        <v>497761.28000000003</v>
      </c>
      <c r="L1277" s="215">
        <f t="shared" si="586"/>
        <v>512712.45</v>
      </c>
    </row>
    <row r="1278" spans="1:12" s="206" customFormat="1" ht="25.5" hidden="1">
      <c r="A1278" s="217" t="s">
        <v>231</v>
      </c>
      <c r="B1278" s="204" t="s">
        <v>334</v>
      </c>
      <c r="C1278" s="204" t="s">
        <v>18</v>
      </c>
      <c r="D1278" s="204" t="s">
        <v>13</v>
      </c>
      <c r="E1278" s="204" t="s">
        <v>80</v>
      </c>
      <c r="F1278" s="204" t="s">
        <v>68</v>
      </c>
      <c r="G1278" s="204" t="s">
        <v>142</v>
      </c>
      <c r="H1278" s="204" t="s">
        <v>299</v>
      </c>
      <c r="I1278" s="214" t="s">
        <v>92</v>
      </c>
      <c r="J1278" s="215">
        <f>J1279</f>
        <v>492232</v>
      </c>
      <c r="K1278" s="215">
        <f t="shared" si="586"/>
        <v>497761.28000000003</v>
      </c>
      <c r="L1278" s="215">
        <f t="shared" si="586"/>
        <v>512712.45</v>
      </c>
    </row>
    <row r="1279" spans="1:12" s="206" customFormat="1" ht="25.5" hidden="1">
      <c r="A1279" s="216" t="s">
        <v>96</v>
      </c>
      <c r="B1279" s="204" t="s">
        <v>334</v>
      </c>
      <c r="C1279" s="204" t="s">
        <v>18</v>
      </c>
      <c r="D1279" s="204" t="s">
        <v>13</v>
      </c>
      <c r="E1279" s="204" t="s">
        <v>80</v>
      </c>
      <c r="F1279" s="204" t="s">
        <v>68</v>
      </c>
      <c r="G1279" s="204" t="s">
        <v>142</v>
      </c>
      <c r="H1279" s="204" t="s">
        <v>299</v>
      </c>
      <c r="I1279" s="214" t="s">
        <v>93</v>
      </c>
      <c r="J1279" s="215">
        <v>492232</v>
      </c>
      <c r="K1279" s="215">
        <v>497761.28000000003</v>
      </c>
      <c r="L1279" s="215">
        <v>512712.45</v>
      </c>
    </row>
    <row r="1280" spans="1:12" s="206" customFormat="1" ht="15.75" hidden="1">
      <c r="A1280" s="275" t="s">
        <v>4</v>
      </c>
      <c r="B1280" s="203" t="s">
        <v>334</v>
      </c>
      <c r="C1280" s="251" t="s">
        <v>19</v>
      </c>
      <c r="D1280" s="204"/>
      <c r="E1280" s="204"/>
      <c r="F1280" s="204"/>
      <c r="G1280" s="204"/>
      <c r="H1280" s="204"/>
      <c r="I1280" s="214"/>
      <c r="J1280" s="205">
        <f>J1281</f>
        <v>4822350</v>
      </c>
      <c r="K1280" s="205">
        <f t="shared" ref="K1280:L1281" si="587">K1281</f>
        <v>9585380.1199999992</v>
      </c>
      <c r="L1280" s="205">
        <f t="shared" si="587"/>
        <v>9518303.2800000012</v>
      </c>
    </row>
    <row r="1281" spans="1:12" s="206" customFormat="1" hidden="1">
      <c r="A1281" s="207" t="s">
        <v>50</v>
      </c>
      <c r="B1281" s="208" t="s">
        <v>334</v>
      </c>
      <c r="C1281" s="208" t="s">
        <v>19</v>
      </c>
      <c r="D1281" s="208" t="s">
        <v>20</v>
      </c>
      <c r="E1281" s="208"/>
      <c r="F1281" s="208"/>
      <c r="G1281" s="208"/>
      <c r="H1281" s="208"/>
      <c r="I1281" s="219"/>
      <c r="J1281" s="211">
        <f>J1282</f>
        <v>4822350</v>
      </c>
      <c r="K1281" s="211">
        <f t="shared" si="587"/>
        <v>9585380.1199999992</v>
      </c>
      <c r="L1281" s="211">
        <f t="shared" si="587"/>
        <v>9518303.2800000012</v>
      </c>
    </row>
    <row r="1282" spans="1:12" s="206" customFormat="1" ht="25.5" hidden="1">
      <c r="A1282" s="276" t="s">
        <v>391</v>
      </c>
      <c r="B1282" s="204" t="s">
        <v>334</v>
      </c>
      <c r="C1282" s="204" t="s">
        <v>19</v>
      </c>
      <c r="D1282" s="204" t="s">
        <v>20</v>
      </c>
      <c r="E1282" s="204" t="s">
        <v>2</v>
      </c>
      <c r="F1282" s="204" t="s">
        <v>68</v>
      </c>
      <c r="G1282" s="204" t="s">
        <v>142</v>
      </c>
      <c r="H1282" s="204" t="s">
        <v>143</v>
      </c>
      <c r="I1282" s="214"/>
      <c r="J1282" s="215">
        <f>J1283+J1288</f>
        <v>4822350</v>
      </c>
      <c r="K1282" s="215">
        <f t="shared" ref="K1282:L1282" si="588">K1283+K1288</f>
        <v>9585380.1199999992</v>
      </c>
      <c r="L1282" s="215">
        <f t="shared" si="588"/>
        <v>9518303.2800000012</v>
      </c>
    </row>
    <row r="1283" spans="1:12" s="206" customFormat="1" ht="25.5" hidden="1">
      <c r="A1283" s="245" t="s">
        <v>256</v>
      </c>
      <c r="B1283" s="204" t="s">
        <v>334</v>
      </c>
      <c r="C1283" s="204" t="s">
        <v>19</v>
      </c>
      <c r="D1283" s="204" t="s">
        <v>20</v>
      </c>
      <c r="E1283" s="204" t="s">
        <v>2</v>
      </c>
      <c r="F1283" s="204" t="s">
        <v>68</v>
      </c>
      <c r="G1283" s="204" t="s">
        <v>142</v>
      </c>
      <c r="H1283" s="204" t="s">
        <v>380</v>
      </c>
      <c r="I1283" s="214"/>
      <c r="J1283" s="215">
        <f>J1284</f>
        <v>176200</v>
      </c>
      <c r="K1283" s="215">
        <f t="shared" ref="K1283:L1283" si="589">K1284+K1286</f>
        <v>4975140.5199999996</v>
      </c>
      <c r="L1283" s="215">
        <f t="shared" si="589"/>
        <v>4943810.5</v>
      </c>
    </row>
    <row r="1284" spans="1:12" s="206" customFormat="1" ht="25.5" hidden="1">
      <c r="A1284" s="277" t="s">
        <v>231</v>
      </c>
      <c r="B1284" s="204" t="s">
        <v>334</v>
      </c>
      <c r="C1284" s="204" t="s">
        <v>19</v>
      </c>
      <c r="D1284" s="204" t="s">
        <v>20</v>
      </c>
      <c r="E1284" s="204" t="s">
        <v>2</v>
      </c>
      <c r="F1284" s="204" t="s">
        <v>68</v>
      </c>
      <c r="G1284" s="204" t="s">
        <v>142</v>
      </c>
      <c r="H1284" s="204" t="s">
        <v>380</v>
      </c>
      <c r="I1284" s="214" t="s">
        <v>92</v>
      </c>
      <c r="J1284" s="215">
        <f>J1285</f>
        <v>176200</v>
      </c>
      <c r="K1284" s="215">
        <f t="shared" ref="K1284:L1284" si="590">K1285</f>
        <v>0</v>
      </c>
      <c r="L1284" s="215">
        <f t="shared" si="590"/>
        <v>0</v>
      </c>
    </row>
    <row r="1285" spans="1:12" s="206" customFormat="1" ht="25.5" hidden="1">
      <c r="A1285" s="278" t="s">
        <v>96</v>
      </c>
      <c r="B1285" s="204" t="s">
        <v>334</v>
      </c>
      <c r="C1285" s="204" t="s">
        <v>19</v>
      </c>
      <c r="D1285" s="204" t="s">
        <v>20</v>
      </c>
      <c r="E1285" s="204" t="s">
        <v>2</v>
      </c>
      <c r="F1285" s="204" t="s">
        <v>68</v>
      </c>
      <c r="G1285" s="204" t="s">
        <v>142</v>
      </c>
      <c r="H1285" s="204" t="s">
        <v>380</v>
      </c>
      <c r="I1285" s="214" t="s">
        <v>93</v>
      </c>
      <c r="J1285" s="215">
        <v>176200</v>
      </c>
      <c r="K1285" s="215"/>
      <c r="L1285" s="215"/>
    </row>
    <row r="1286" spans="1:12" s="199" customFormat="1" ht="15.75" hidden="1">
      <c r="A1286" s="198" t="s">
        <v>354</v>
      </c>
      <c r="J1286" s="200">
        <f>J1287+J1300+J1308+J1317+J1323</f>
        <v>9947348.2100000009</v>
      </c>
      <c r="K1286" s="200">
        <f t="shared" ref="K1286:L1286" si="591">K1287+K1300+K1308+K1317+K1323</f>
        <v>4975140.5199999996</v>
      </c>
      <c r="L1286" s="200">
        <f t="shared" si="591"/>
        <v>4943810.5</v>
      </c>
    </row>
    <row r="1287" spans="1:12" s="206" customFormat="1" ht="15.75" hidden="1">
      <c r="A1287" s="202" t="s">
        <v>32</v>
      </c>
      <c r="B1287" s="203" t="s">
        <v>334</v>
      </c>
      <c r="C1287" s="203" t="s">
        <v>20</v>
      </c>
      <c r="D1287" s="204"/>
      <c r="E1287" s="204"/>
      <c r="F1287" s="204"/>
      <c r="G1287" s="204"/>
      <c r="H1287" s="204"/>
      <c r="I1287" s="204"/>
      <c r="J1287" s="205">
        <f>J1288</f>
        <v>4646150</v>
      </c>
      <c r="K1287" s="205">
        <f t="shared" ref="K1287:L1288" si="592">K1288</f>
        <v>4610239.5999999996</v>
      </c>
      <c r="L1287" s="205">
        <f t="shared" si="592"/>
        <v>4574492.78</v>
      </c>
    </row>
    <row r="1288" spans="1:12" s="206" customFormat="1" ht="38.25" hidden="1">
      <c r="A1288" s="207" t="s">
        <v>0</v>
      </c>
      <c r="B1288" s="208" t="s">
        <v>334</v>
      </c>
      <c r="C1288" s="208" t="s">
        <v>20</v>
      </c>
      <c r="D1288" s="208" t="s">
        <v>16</v>
      </c>
      <c r="E1288" s="208"/>
      <c r="F1288" s="208"/>
      <c r="G1288" s="208"/>
      <c r="H1288" s="204"/>
      <c r="I1288" s="214"/>
      <c r="J1288" s="211">
        <f>J1289</f>
        <v>4646150</v>
      </c>
      <c r="K1288" s="211">
        <f t="shared" si="592"/>
        <v>4610239.5999999996</v>
      </c>
      <c r="L1288" s="211">
        <f t="shared" si="592"/>
        <v>4574492.78</v>
      </c>
    </row>
    <row r="1289" spans="1:12" s="206" customFormat="1" hidden="1">
      <c r="A1289" s="212" t="s">
        <v>81</v>
      </c>
      <c r="B1289" s="204" t="s">
        <v>334</v>
      </c>
      <c r="C1289" s="204" t="s">
        <v>20</v>
      </c>
      <c r="D1289" s="204" t="s">
        <v>16</v>
      </c>
      <c r="E1289" s="204" t="s">
        <v>80</v>
      </c>
      <c r="F1289" s="204" t="s">
        <v>68</v>
      </c>
      <c r="G1289" s="204" t="s">
        <v>142</v>
      </c>
      <c r="H1289" s="204" t="s">
        <v>143</v>
      </c>
      <c r="I1289" s="214"/>
      <c r="J1289" s="215">
        <f>J1290+J1297</f>
        <v>4646150</v>
      </c>
      <c r="K1289" s="215">
        <f t="shared" ref="K1289:L1289" si="593">K1290+K1297</f>
        <v>4610239.5999999996</v>
      </c>
      <c r="L1289" s="215">
        <f t="shared" si="593"/>
        <v>4574492.78</v>
      </c>
    </row>
    <row r="1290" spans="1:12" s="206" customFormat="1" ht="25.5" hidden="1">
      <c r="A1290" s="212" t="s">
        <v>85</v>
      </c>
      <c r="B1290" s="204" t="s">
        <v>334</v>
      </c>
      <c r="C1290" s="204" t="s">
        <v>20</v>
      </c>
      <c r="D1290" s="204" t="s">
        <v>16</v>
      </c>
      <c r="E1290" s="204" t="s">
        <v>80</v>
      </c>
      <c r="F1290" s="204" t="s">
        <v>68</v>
      </c>
      <c r="G1290" s="204" t="s">
        <v>142</v>
      </c>
      <c r="H1290" s="204" t="s">
        <v>152</v>
      </c>
      <c r="I1290" s="214"/>
      <c r="J1290" s="215">
        <f>J1291+J1293+J1295</f>
        <v>4643150</v>
      </c>
      <c r="K1290" s="215">
        <f t="shared" ref="K1290:L1290" si="594">K1291+K1293+K1295</f>
        <v>4607239.5999999996</v>
      </c>
      <c r="L1290" s="215">
        <f t="shared" si="594"/>
        <v>4571492.78</v>
      </c>
    </row>
    <row r="1291" spans="1:12" s="206" customFormat="1" ht="38.25" hidden="1">
      <c r="A1291" s="216" t="s">
        <v>94</v>
      </c>
      <c r="B1291" s="204" t="s">
        <v>334</v>
      </c>
      <c r="C1291" s="204" t="s">
        <v>20</v>
      </c>
      <c r="D1291" s="204" t="s">
        <v>16</v>
      </c>
      <c r="E1291" s="204" t="s">
        <v>80</v>
      </c>
      <c r="F1291" s="204" t="s">
        <v>68</v>
      </c>
      <c r="G1291" s="204" t="s">
        <v>142</v>
      </c>
      <c r="H1291" s="204" t="s">
        <v>152</v>
      </c>
      <c r="I1291" s="214" t="s">
        <v>90</v>
      </c>
      <c r="J1291" s="215">
        <f>J1292</f>
        <v>4393910</v>
      </c>
      <c r="K1291" s="215">
        <f t="shared" ref="K1291:L1291" si="595">K1292</f>
        <v>4353910</v>
      </c>
      <c r="L1291" s="215">
        <f t="shared" si="595"/>
        <v>4313910</v>
      </c>
    </row>
    <row r="1292" spans="1:12" s="206" customFormat="1" hidden="1">
      <c r="A1292" s="216" t="s">
        <v>101</v>
      </c>
      <c r="B1292" s="204" t="s">
        <v>334</v>
      </c>
      <c r="C1292" s="204" t="s">
        <v>20</v>
      </c>
      <c r="D1292" s="204" t="s">
        <v>16</v>
      </c>
      <c r="E1292" s="204" t="s">
        <v>80</v>
      </c>
      <c r="F1292" s="204" t="s">
        <v>68</v>
      </c>
      <c r="G1292" s="204" t="s">
        <v>142</v>
      </c>
      <c r="H1292" s="204" t="s">
        <v>152</v>
      </c>
      <c r="I1292" s="214" t="s">
        <v>100</v>
      </c>
      <c r="J1292" s="215">
        <v>4393910</v>
      </c>
      <c r="K1292" s="215">
        <f>4393910-40000</f>
        <v>4353910</v>
      </c>
      <c r="L1292" s="215">
        <f>4353910-40000</f>
        <v>4313910</v>
      </c>
    </row>
    <row r="1293" spans="1:12" s="206" customFormat="1" ht="25.5" hidden="1">
      <c r="A1293" s="217" t="s">
        <v>231</v>
      </c>
      <c r="B1293" s="204" t="s">
        <v>334</v>
      </c>
      <c r="C1293" s="204" t="s">
        <v>20</v>
      </c>
      <c r="D1293" s="204" t="s">
        <v>16</v>
      </c>
      <c r="E1293" s="204" t="s">
        <v>80</v>
      </c>
      <c r="F1293" s="204" t="s">
        <v>68</v>
      </c>
      <c r="G1293" s="204" t="s">
        <v>142</v>
      </c>
      <c r="H1293" s="204" t="s">
        <v>152</v>
      </c>
      <c r="I1293" s="214" t="s">
        <v>92</v>
      </c>
      <c r="J1293" s="215">
        <f>J1294</f>
        <v>249240</v>
      </c>
      <c r="K1293" s="215">
        <f t="shared" ref="K1293:L1293" si="596">K1294</f>
        <v>253329.6</v>
      </c>
      <c r="L1293" s="215">
        <f t="shared" si="596"/>
        <v>257582.78</v>
      </c>
    </row>
    <row r="1294" spans="1:12" s="206" customFormat="1" ht="25.5" hidden="1">
      <c r="A1294" s="216" t="s">
        <v>96</v>
      </c>
      <c r="B1294" s="204" t="s">
        <v>334</v>
      </c>
      <c r="C1294" s="204" t="s">
        <v>20</v>
      </c>
      <c r="D1294" s="204" t="s">
        <v>16</v>
      </c>
      <c r="E1294" s="204" t="s">
        <v>80</v>
      </c>
      <c r="F1294" s="204" t="s">
        <v>68</v>
      </c>
      <c r="G1294" s="204" t="s">
        <v>142</v>
      </c>
      <c r="H1294" s="204" t="s">
        <v>152</v>
      </c>
      <c r="I1294" s="214" t="s">
        <v>93</v>
      </c>
      <c r="J1294" s="215">
        <v>249240</v>
      </c>
      <c r="K1294" s="215">
        <v>253329.6</v>
      </c>
      <c r="L1294" s="215">
        <v>257582.78</v>
      </c>
    </row>
    <row r="1295" spans="1:12" s="206" customFormat="1" hidden="1">
      <c r="A1295" s="216" t="s">
        <v>78</v>
      </c>
      <c r="B1295" s="204" t="s">
        <v>334</v>
      </c>
      <c r="C1295" s="204" t="s">
        <v>20</v>
      </c>
      <c r="D1295" s="204" t="s">
        <v>16</v>
      </c>
      <c r="E1295" s="204" t="s">
        <v>80</v>
      </c>
      <c r="F1295" s="204" t="s">
        <v>68</v>
      </c>
      <c r="G1295" s="204" t="s">
        <v>142</v>
      </c>
      <c r="H1295" s="204" t="s">
        <v>152</v>
      </c>
      <c r="I1295" s="214" t="s">
        <v>75</v>
      </c>
      <c r="J1295" s="215">
        <f>J1296</f>
        <v>0</v>
      </c>
      <c r="K1295" s="215">
        <f t="shared" ref="K1295:L1295" si="597">K1296</f>
        <v>0</v>
      </c>
      <c r="L1295" s="215">
        <f t="shared" si="597"/>
        <v>0</v>
      </c>
    </row>
    <row r="1296" spans="1:12" s="206" customFormat="1" hidden="1">
      <c r="A1296" s="218" t="s">
        <v>119</v>
      </c>
      <c r="B1296" s="204" t="s">
        <v>334</v>
      </c>
      <c r="C1296" s="204" t="s">
        <v>20</v>
      </c>
      <c r="D1296" s="204" t="s">
        <v>16</v>
      </c>
      <c r="E1296" s="204" t="s">
        <v>80</v>
      </c>
      <c r="F1296" s="204" t="s">
        <v>68</v>
      </c>
      <c r="G1296" s="204" t="s">
        <v>142</v>
      </c>
      <c r="H1296" s="204" t="s">
        <v>152</v>
      </c>
      <c r="I1296" s="214" t="s">
        <v>118</v>
      </c>
      <c r="J1296" s="215"/>
      <c r="K1296" s="215"/>
      <c r="L1296" s="215"/>
    </row>
    <row r="1297" spans="1:12" s="206" customFormat="1" hidden="1">
      <c r="A1297" s="216" t="s">
        <v>88</v>
      </c>
      <c r="B1297" s="204" t="s">
        <v>334</v>
      </c>
      <c r="C1297" s="204" t="s">
        <v>20</v>
      </c>
      <c r="D1297" s="204" t="s">
        <v>16</v>
      </c>
      <c r="E1297" s="204" t="s">
        <v>80</v>
      </c>
      <c r="F1297" s="204" t="s">
        <v>68</v>
      </c>
      <c r="G1297" s="204" t="s">
        <v>142</v>
      </c>
      <c r="H1297" s="204" t="s">
        <v>164</v>
      </c>
      <c r="I1297" s="214"/>
      <c r="J1297" s="215">
        <f>J1298</f>
        <v>3000</v>
      </c>
      <c r="K1297" s="215">
        <f t="shared" ref="K1297:L1298" si="598">K1298</f>
        <v>3000</v>
      </c>
      <c r="L1297" s="215">
        <f t="shared" si="598"/>
        <v>3000</v>
      </c>
    </row>
    <row r="1298" spans="1:12" s="206" customFormat="1" ht="25.5" hidden="1">
      <c r="A1298" s="217" t="s">
        <v>231</v>
      </c>
      <c r="B1298" s="204" t="s">
        <v>334</v>
      </c>
      <c r="C1298" s="204" t="s">
        <v>20</v>
      </c>
      <c r="D1298" s="204" t="s">
        <v>16</v>
      </c>
      <c r="E1298" s="204" t="s">
        <v>80</v>
      </c>
      <c r="F1298" s="204" t="s">
        <v>68</v>
      </c>
      <c r="G1298" s="204" t="s">
        <v>142</v>
      </c>
      <c r="H1298" s="204" t="s">
        <v>164</v>
      </c>
      <c r="I1298" s="214" t="s">
        <v>92</v>
      </c>
      <c r="J1298" s="215">
        <f>J1299</f>
        <v>3000</v>
      </c>
      <c r="K1298" s="215">
        <f t="shared" si="598"/>
        <v>3000</v>
      </c>
      <c r="L1298" s="215">
        <f t="shared" si="598"/>
        <v>3000</v>
      </c>
    </row>
    <row r="1299" spans="1:12" s="206" customFormat="1" ht="25.5" hidden="1">
      <c r="A1299" s="216" t="s">
        <v>96</v>
      </c>
      <c r="B1299" s="204" t="s">
        <v>334</v>
      </c>
      <c r="C1299" s="204" t="s">
        <v>20</v>
      </c>
      <c r="D1299" s="204" t="s">
        <v>16</v>
      </c>
      <c r="E1299" s="204" t="s">
        <v>80</v>
      </c>
      <c r="F1299" s="204" t="s">
        <v>68</v>
      </c>
      <c r="G1299" s="204" t="s">
        <v>142</v>
      </c>
      <c r="H1299" s="204" t="s">
        <v>164</v>
      </c>
      <c r="I1299" s="214" t="s">
        <v>93</v>
      </c>
      <c r="J1299" s="215">
        <v>3000</v>
      </c>
      <c r="K1299" s="215">
        <v>3000</v>
      </c>
      <c r="L1299" s="215">
        <v>3000</v>
      </c>
    </row>
    <row r="1300" spans="1:12" s="206" customFormat="1" ht="15.75" hidden="1">
      <c r="A1300" s="226" t="s">
        <v>53</v>
      </c>
      <c r="B1300" s="203" t="s">
        <v>334</v>
      </c>
      <c r="C1300" s="203" t="s">
        <v>17</v>
      </c>
      <c r="D1300" s="204"/>
      <c r="E1300" s="204"/>
      <c r="F1300" s="204"/>
      <c r="G1300" s="204"/>
      <c r="H1300" s="204"/>
      <c r="I1300" s="214"/>
      <c r="J1300" s="205">
        <f>J1301</f>
        <v>70544.209999999992</v>
      </c>
      <c r="K1300" s="205">
        <f t="shared" ref="K1300:L1302" si="599">K1301</f>
        <v>0</v>
      </c>
      <c r="L1300" s="205">
        <f t="shared" si="599"/>
        <v>0</v>
      </c>
    </row>
    <row r="1301" spans="1:12" s="206" customFormat="1" hidden="1">
      <c r="A1301" s="227" t="s">
        <v>54</v>
      </c>
      <c r="B1301" s="209" t="s">
        <v>334</v>
      </c>
      <c r="C1301" s="209" t="s">
        <v>17</v>
      </c>
      <c r="D1301" s="209" t="s">
        <v>13</v>
      </c>
      <c r="E1301" s="209"/>
      <c r="F1301" s="209"/>
      <c r="G1301" s="209"/>
      <c r="H1301" s="209"/>
      <c r="I1301" s="210"/>
      <c r="J1301" s="211">
        <f>J1302</f>
        <v>70544.209999999992</v>
      </c>
      <c r="K1301" s="211">
        <f t="shared" si="599"/>
        <v>0</v>
      </c>
      <c r="L1301" s="211">
        <f t="shared" si="599"/>
        <v>0</v>
      </c>
    </row>
    <row r="1302" spans="1:12" s="206" customFormat="1" hidden="1">
      <c r="A1302" s="212" t="s">
        <v>81</v>
      </c>
      <c r="B1302" s="224" t="s">
        <v>334</v>
      </c>
      <c r="C1302" s="204" t="s">
        <v>17</v>
      </c>
      <c r="D1302" s="204" t="s">
        <v>13</v>
      </c>
      <c r="E1302" s="204" t="s">
        <v>80</v>
      </c>
      <c r="F1302" s="204" t="s">
        <v>68</v>
      </c>
      <c r="G1302" s="204" t="s">
        <v>142</v>
      </c>
      <c r="H1302" s="204" t="s">
        <v>143</v>
      </c>
      <c r="I1302" s="214"/>
      <c r="J1302" s="221">
        <f>J1303</f>
        <v>70544.209999999992</v>
      </c>
      <c r="K1302" s="221">
        <f t="shared" si="599"/>
        <v>0</v>
      </c>
      <c r="L1302" s="221">
        <f t="shared" si="599"/>
        <v>0</v>
      </c>
    </row>
    <row r="1303" spans="1:12" s="206" customFormat="1" ht="25.5" hidden="1">
      <c r="A1303" s="212" t="s">
        <v>253</v>
      </c>
      <c r="B1303" s="224" t="s">
        <v>334</v>
      </c>
      <c r="C1303" s="204" t="s">
        <v>17</v>
      </c>
      <c r="D1303" s="204" t="s">
        <v>13</v>
      </c>
      <c r="E1303" s="204" t="s">
        <v>80</v>
      </c>
      <c r="F1303" s="204" t="s">
        <v>68</v>
      </c>
      <c r="G1303" s="204" t="s">
        <v>142</v>
      </c>
      <c r="H1303" s="204" t="s">
        <v>371</v>
      </c>
      <c r="I1303" s="214"/>
      <c r="J1303" s="221">
        <f>J1304+J1306</f>
        <v>70544.209999999992</v>
      </c>
      <c r="K1303" s="221">
        <f t="shared" ref="K1303:L1303" si="600">K1304+K1306</f>
        <v>0</v>
      </c>
      <c r="L1303" s="221">
        <f t="shared" si="600"/>
        <v>0</v>
      </c>
    </row>
    <row r="1304" spans="1:12" s="206" customFormat="1" ht="38.25" hidden="1">
      <c r="A1304" s="216" t="s">
        <v>94</v>
      </c>
      <c r="B1304" s="224" t="s">
        <v>334</v>
      </c>
      <c r="C1304" s="204" t="s">
        <v>17</v>
      </c>
      <c r="D1304" s="204" t="s">
        <v>13</v>
      </c>
      <c r="E1304" s="204" t="s">
        <v>80</v>
      </c>
      <c r="F1304" s="204" t="s">
        <v>68</v>
      </c>
      <c r="G1304" s="204" t="s">
        <v>142</v>
      </c>
      <c r="H1304" s="204" t="s">
        <v>371</v>
      </c>
      <c r="I1304" s="214" t="s">
        <v>90</v>
      </c>
      <c r="J1304" s="221">
        <f>J1305</f>
        <v>32810.400000000001</v>
      </c>
      <c r="K1304" s="221">
        <f t="shared" ref="K1304:L1304" si="601">K1305</f>
        <v>0</v>
      </c>
      <c r="L1304" s="221">
        <f t="shared" si="601"/>
        <v>0</v>
      </c>
    </row>
    <row r="1305" spans="1:12" s="206" customFormat="1" hidden="1">
      <c r="A1305" s="216" t="s">
        <v>101</v>
      </c>
      <c r="B1305" s="224" t="s">
        <v>334</v>
      </c>
      <c r="C1305" s="204" t="s">
        <v>17</v>
      </c>
      <c r="D1305" s="204" t="s">
        <v>13</v>
      </c>
      <c r="E1305" s="204" t="s">
        <v>80</v>
      </c>
      <c r="F1305" s="204" t="s">
        <v>68</v>
      </c>
      <c r="G1305" s="204" t="s">
        <v>142</v>
      </c>
      <c r="H1305" s="204" t="s">
        <v>371</v>
      </c>
      <c r="I1305" s="214" t="s">
        <v>100</v>
      </c>
      <c r="J1305" s="221">
        <v>32810.400000000001</v>
      </c>
      <c r="K1305" s="221"/>
      <c r="L1305" s="221"/>
    </row>
    <row r="1306" spans="1:12" s="206" customFormat="1" ht="25.5" hidden="1">
      <c r="A1306" s="217" t="s">
        <v>231</v>
      </c>
      <c r="B1306" s="224" t="s">
        <v>334</v>
      </c>
      <c r="C1306" s="204" t="s">
        <v>17</v>
      </c>
      <c r="D1306" s="204" t="s">
        <v>13</v>
      </c>
      <c r="E1306" s="204" t="s">
        <v>80</v>
      </c>
      <c r="F1306" s="204" t="s">
        <v>68</v>
      </c>
      <c r="G1306" s="204" t="s">
        <v>142</v>
      </c>
      <c r="H1306" s="204" t="s">
        <v>371</v>
      </c>
      <c r="I1306" s="214" t="s">
        <v>92</v>
      </c>
      <c r="J1306" s="221">
        <f>J1307</f>
        <v>37733.81</v>
      </c>
      <c r="K1306" s="221">
        <f t="shared" ref="K1306:L1306" si="602">K1307</f>
        <v>0</v>
      </c>
      <c r="L1306" s="221">
        <f t="shared" si="602"/>
        <v>0</v>
      </c>
    </row>
    <row r="1307" spans="1:12" s="206" customFormat="1" ht="25.5" hidden="1">
      <c r="A1307" s="216" t="s">
        <v>96</v>
      </c>
      <c r="B1307" s="224" t="s">
        <v>334</v>
      </c>
      <c r="C1307" s="204" t="s">
        <v>17</v>
      </c>
      <c r="D1307" s="204" t="s">
        <v>13</v>
      </c>
      <c r="E1307" s="204" t="s">
        <v>80</v>
      </c>
      <c r="F1307" s="204" t="s">
        <v>68</v>
      </c>
      <c r="G1307" s="204" t="s">
        <v>142</v>
      </c>
      <c r="H1307" s="204" t="s">
        <v>371</v>
      </c>
      <c r="I1307" s="214" t="s">
        <v>93</v>
      </c>
      <c r="J1307" s="221">
        <v>37733.81</v>
      </c>
      <c r="K1307" s="221"/>
      <c r="L1307" s="221"/>
    </row>
    <row r="1308" spans="1:12" s="232" customFormat="1" ht="31.5" hidden="1">
      <c r="A1308" s="226" t="s">
        <v>26</v>
      </c>
      <c r="B1308" s="228" t="s">
        <v>334</v>
      </c>
      <c r="C1308" s="228" t="s">
        <v>13</v>
      </c>
      <c r="D1308" s="229"/>
      <c r="E1308" s="229"/>
      <c r="F1308" s="229"/>
      <c r="G1308" s="229"/>
      <c r="H1308" s="229"/>
      <c r="I1308" s="230"/>
      <c r="J1308" s="231">
        <f>J1309</f>
        <v>1220000</v>
      </c>
      <c r="K1308" s="231">
        <f t="shared" ref="K1308:L1309" si="603">K1309</f>
        <v>0</v>
      </c>
      <c r="L1308" s="231">
        <f t="shared" si="603"/>
        <v>0</v>
      </c>
    </row>
    <row r="1309" spans="1:12" s="206" customFormat="1" ht="38.25" hidden="1">
      <c r="A1309" s="233" t="s">
        <v>209</v>
      </c>
      <c r="B1309" s="234" t="s">
        <v>334</v>
      </c>
      <c r="C1309" s="234" t="s">
        <v>13</v>
      </c>
      <c r="D1309" s="234" t="s">
        <v>30</v>
      </c>
      <c r="E1309" s="234"/>
      <c r="F1309" s="234"/>
      <c r="G1309" s="234"/>
      <c r="H1309" s="234"/>
      <c r="I1309" s="235"/>
      <c r="J1309" s="236">
        <f>J1310</f>
        <v>1220000</v>
      </c>
      <c r="K1309" s="236">
        <f t="shared" si="603"/>
        <v>0</v>
      </c>
      <c r="L1309" s="236">
        <f t="shared" si="603"/>
        <v>0</v>
      </c>
    </row>
    <row r="1310" spans="1:12" s="206" customFormat="1" ht="51" hidden="1">
      <c r="A1310" s="284" t="s">
        <v>399</v>
      </c>
      <c r="B1310" s="238" t="s">
        <v>334</v>
      </c>
      <c r="C1310" s="238" t="s">
        <v>13</v>
      </c>
      <c r="D1310" s="238" t="s">
        <v>30</v>
      </c>
      <c r="E1310" s="238" t="s">
        <v>199</v>
      </c>
      <c r="F1310" s="238" t="s">
        <v>68</v>
      </c>
      <c r="G1310" s="238" t="s">
        <v>142</v>
      </c>
      <c r="H1310" s="238" t="s">
        <v>143</v>
      </c>
      <c r="I1310" s="239"/>
      <c r="J1310" s="240">
        <f>J1311+J1314</f>
        <v>1220000</v>
      </c>
      <c r="K1310" s="240">
        <f t="shared" ref="K1310:L1310" si="604">K1311+K1314</f>
        <v>0</v>
      </c>
      <c r="L1310" s="240">
        <f t="shared" si="604"/>
        <v>0</v>
      </c>
    </row>
    <row r="1311" spans="1:12" s="206" customFormat="1" hidden="1">
      <c r="A1311" s="218" t="s">
        <v>278</v>
      </c>
      <c r="B1311" s="238" t="s">
        <v>334</v>
      </c>
      <c r="C1311" s="238" t="s">
        <v>13</v>
      </c>
      <c r="D1311" s="238" t="s">
        <v>30</v>
      </c>
      <c r="E1311" s="238" t="s">
        <v>199</v>
      </c>
      <c r="F1311" s="238" t="s">
        <v>68</v>
      </c>
      <c r="G1311" s="238" t="s">
        <v>142</v>
      </c>
      <c r="H1311" s="238" t="s">
        <v>277</v>
      </c>
      <c r="I1311" s="239"/>
      <c r="J1311" s="240">
        <f>J1312</f>
        <v>40000</v>
      </c>
      <c r="K1311" s="240">
        <f t="shared" ref="K1311:L1312" si="605">K1312</f>
        <v>0</v>
      </c>
      <c r="L1311" s="240">
        <f t="shared" si="605"/>
        <v>0</v>
      </c>
    </row>
    <row r="1312" spans="1:12" s="206" customFormat="1" ht="25.5" hidden="1">
      <c r="A1312" s="217" t="s">
        <v>231</v>
      </c>
      <c r="B1312" s="238" t="s">
        <v>334</v>
      </c>
      <c r="C1312" s="238" t="s">
        <v>13</v>
      </c>
      <c r="D1312" s="238" t="s">
        <v>30</v>
      </c>
      <c r="E1312" s="238" t="s">
        <v>199</v>
      </c>
      <c r="F1312" s="238" t="s">
        <v>68</v>
      </c>
      <c r="G1312" s="238" t="s">
        <v>142</v>
      </c>
      <c r="H1312" s="238" t="s">
        <v>277</v>
      </c>
      <c r="I1312" s="239" t="s">
        <v>92</v>
      </c>
      <c r="J1312" s="240">
        <f>J1313</f>
        <v>40000</v>
      </c>
      <c r="K1312" s="240">
        <f t="shared" si="605"/>
        <v>0</v>
      </c>
      <c r="L1312" s="240">
        <f t="shared" si="605"/>
        <v>0</v>
      </c>
    </row>
    <row r="1313" spans="1:12" s="206" customFormat="1" ht="25.5" hidden="1">
      <c r="A1313" s="216" t="s">
        <v>96</v>
      </c>
      <c r="B1313" s="238" t="s">
        <v>334</v>
      </c>
      <c r="C1313" s="238" t="s">
        <v>13</v>
      </c>
      <c r="D1313" s="238" t="s">
        <v>30</v>
      </c>
      <c r="E1313" s="238" t="s">
        <v>199</v>
      </c>
      <c r="F1313" s="238" t="s">
        <v>68</v>
      </c>
      <c r="G1313" s="238" t="s">
        <v>142</v>
      </c>
      <c r="H1313" s="238" t="s">
        <v>277</v>
      </c>
      <c r="I1313" s="239" t="s">
        <v>93</v>
      </c>
      <c r="J1313" s="240">
        <v>40000</v>
      </c>
      <c r="K1313" s="240"/>
      <c r="L1313" s="240"/>
    </row>
    <row r="1314" spans="1:12" s="206" customFormat="1" ht="25.5" hidden="1">
      <c r="A1314" s="245" t="s">
        <v>256</v>
      </c>
      <c r="B1314" s="238" t="s">
        <v>334</v>
      </c>
      <c r="C1314" s="238" t="s">
        <v>13</v>
      </c>
      <c r="D1314" s="238" t="s">
        <v>30</v>
      </c>
      <c r="E1314" s="238" t="s">
        <v>199</v>
      </c>
      <c r="F1314" s="238" t="s">
        <v>68</v>
      </c>
      <c r="G1314" s="238" t="s">
        <v>142</v>
      </c>
      <c r="H1314" s="238" t="s">
        <v>380</v>
      </c>
      <c r="I1314" s="239"/>
      <c r="J1314" s="240">
        <f>J1315</f>
        <v>1180000</v>
      </c>
      <c r="K1314" s="240">
        <f t="shared" ref="K1314:L1315" si="606">K1315</f>
        <v>0</v>
      </c>
      <c r="L1314" s="240">
        <f t="shared" si="606"/>
        <v>0</v>
      </c>
    </row>
    <row r="1315" spans="1:12" s="206" customFormat="1" ht="25.5" hidden="1">
      <c r="A1315" s="217" t="s">
        <v>231</v>
      </c>
      <c r="B1315" s="238" t="s">
        <v>334</v>
      </c>
      <c r="C1315" s="238" t="s">
        <v>13</v>
      </c>
      <c r="D1315" s="238" t="s">
        <v>30</v>
      </c>
      <c r="E1315" s="238" t="s">
        <v>199</v>
      </c>
      <c r="F1315" s="238" t="s">
        <v>68</v>
      </c>
      <c r="G1315" s="238" t="s">
        <v>142</v>
      </c>
      <c r="H1315" s="238" t="s">
        <v>380</v>
      </c>
      <c r="I1315" s="239" t="s">
        <v>92</v>
      </c>
      <c r="J1315" s="240">
        <f>J1316</f>
        <v>1180000</v>
      </c>
      <c r="K1315" s="240">
        <f t="shared" si="606"/>
        <v>0</v>
      </c>
      <c r="L1315" s="240">
        <f t="shared" si="606"/>
        <v>0</v>
      </c>
    </row>
    <row r="1316" spans="1:12" s="206" customFormat="1" ht="25.5" hidden="1">
      <c r="A1316" s="216" t="s">
        <v>96</v>
      </c>
      <c r="B1316" s="238" t="s">
        <v>334</v>
      </c>
      <c r="C1316" s="238" t="s">
        <v>13</v>
      </c>
      <c r="D1316" s="238" t="s">
        <v>30</v>
      </c>
      <c r="E1316" s="238" t="s">
        <v>199</v>
      </c>
      <c r="F1316" s="238" t="s">
        <v>68</v>
      </c>
      <c r="G1316" s="238" t="s">
        <v>142</v>
      </c>
      <c r="H1316" s="238" t="s">
        <v>380</v>
      </c>
      <c r="I1316" s="239" t="s">
        <v>93</v>
      </c>
      <c r="J1316" s="240">
        <f>157000+216000+720000+87000</f>
        <v>1180000</v>
      </c>
      <c r="K1316" s="240"/>
      <c r="L1316" s="240"/>
    </row>
    <row r="1317" spans="1:12" s="206" customFormat="1" ht="15.75" hidden="1">
      <c r="A1317" s="202" t="s">
        <v>15</v>
      </c>
      <c r="B1317" s="243" t="s">
        <v>334</v>
      </c>
      <c r="C1317" s="243" t="s">
        <v>16</v>
      </c>
      <c r="D1317" s="224"/>
      <c r="E1317" s="224"/>
      <c r="F1317" s="224"/>
      <c r="G1317" s="224"/>
      <c r="H1317" s="224"/>
      <c r="I1317" s="225"/>
      <c r="J1317" s="205">
        <f>J1318</f>
        <v>300000</v>
      </c>
      <c r="K1317" s="205">
        <f t="shared" ref="K1317:L1321" si="607">K1318</f>
        <v>0</v>
      </c>
      <c r="L1317" s="205">
        <f t="shared" si="607"/>
        <v>0</v>
      </c>
    </row>
    <row r="1318" spans="1:12" s="206" customFormat="1" hidden="1">
      <c r="A1318" s="207" t="s">
        <v>59</v>
      </c>
      <c r="B1318" s="208" t="s">
        <v>334</v>
      </c>
      <c r="C1318" s="208" t="s">
        <v>16</v>
      </c>
      <c r="D1318" s="208" t="s">
        <v>14</v>
      </c>
      <c r="E1318" s="208"/>
      <c r="F1318" s="208"/>
      <c r="G1318" s="208"/>
      <c r="H1318" s="204"/>
      <c r="I1318" s="214"/>
      <c r="J1318" s="211">
        <f>J1319</f>
        <v>300000</v>
      </c>
      <c r="K1318" s="211">
        <f t="shared" si="607"/>
        <v>0</v>
      </c>
      <c r="L1318" s="211">
        <f t="shared" si="607"/>
        <v>0</v>
      </c>
    </row>
    <row r="1319" spans="1:12" s="206" customFormat="1" hidden="1">
      <c r="A1319" s="212" t="s">
        <v>82</v>
      </c>
      <c r="B1319" s="204" t="s">
        <v>334</v>
      </c>
      <c r="C1319" s="204" t="s">
        <v>16</v>
      </c>
      <c r="D1319" s="204" t="s">
        <v>14</v>
      </c>
      <c r="E1319" s="204" t="s">
        <v>80</v>
      </c>
      <c r="F1319" s="204" t="s">
        <v>68</v>
      </c>
      <c r="G1319" s="204" t="s">
        <v>142</v>
      </c>
      <c r="H1319" s="204" t="s">
        <v>143</v>
      </c>
      <c r="I1319" s="214"/>
      <c r="J1319" s="215">
        <f>J1320</f>
        <v>300000</v>
      </c>
      <c r="K1319" s="215">
        <f t="shared" si="607"/>
        <v>0</v>
      </c>
      <c r="L1319" s="215">
        <f t="shared" si="607"/>
        <v>0</v>
      </c>
    </row>
    <row r="1320" spans="1:12" s="206" customFormat="1" ht="38.25" hidden="1">
      <c r="A1320" s="212" t="s">
        <v>291</v>
      </c>
      <c r="B1320" s="204" t="s">
        <v>334</v>
      </c>
      <c r="C1320" s="204" t="s">
        <v>16</v>
      </c>
      <c r="D1320" s="204" t="s">
        <v>14</v>
      </c>
      <c r="E1320" s="204" t="s">
        <v>80</v>
      </c>
      <c r="F1320" s="204" t="s">
        <v>68</v>
      </c>
      <c r="G1320" s="204" t="s">
        <v>142</v>
      </c>
      <c r="H1320" s="204" t="s">
        <v>167</v>
      </c>
      <c r="I1320" s="214"/>
      <c r="J1320" s="215">
        <f>J1321</f>
        <v>300000</v>
      </c>
      <c r="K1320" s="215">
        <f t="shared" si="607"/>
        <v>0</v>
      </c>
      <c r="L1320" s="215">
        <f t="shared" si="607"/>
        <v>0</v>
      </c>
    </row>
    <row r="1321" spans="1:12" s="206" customFormat="1" ht="25.5" hidden="1">
      <c r="A1321" s="217" t="s">
        <v>231</v>
      </c>
      <c r="B1321" s="204" t="s">
        <v>334</v>
      </c>
      <c r="C1321" s="204" t="s">
        <v>16</v>
      </c>
      <c r="D1321" s="204" t="s">
        <v>14</v>
      </c>
      <c r="E1321" s="204" t="s">
        <v>80</v>
      </c>
      <c r="F1321" s="204" t="s">
        <v>68</v>
      </c>
      <c r="G1321" s="204" t="s">
        <v>142</v>
      </c>
      <c r="H1321" s="204" t="s">
        <v>167</v>
      </c>
      <c r="I1321" s="214" t="s">
        <v>92</v>
      </c>
      <c r="J1321" s="215">
        <f>J1322</f>
        <v>300000</v>
      </c>
      <c r="K1321" s="215">
        <f t="shared" si="607"/>
        <v>0</v>
      </c>
      <c r="L1321" s="215">
        <f t="shared" si="607"/>
        <v>0</v>
      </c>
    </row>
    <row r="1322" spans="1:12" s="206" customFormat="1" ht="25.5" hidden="1">
      <c r="A1322" s="216" t="s">
        <v>96</v>
      </c>
      <c r="B1322" s="204" t="s">
        <v>334</v>
      </c>
      <c r="C1322" s="204" t="s">
        <v>16</v>
      </c>
      <c r="D1322" s="204" t="s">
        <v>14</v>
      </c>
      <c r="E1322" s="204" t="s">
        <v>80</v>
      </c>
      <c r="F1322" s="204" t="s">
        <v>68</v>
      </c>
      <c r="G1322" s="204" t="s">
        <v>142</v>
      </c>
      <c r="H1322" s="204" t="s">
        <v>167</v>
      </c>
      <c r="I1322" s="214" t="s">
        <v>93</v>
      </c>
      <c r="J1322" s="215">
        <v>300000</v>
      </c>
      <c r="K1322" s="215"/>
      <c r="L1322" s="215"/>
    </row>
    <row r="1323" spans="1:12" s="206" customFormat="1" ht="15.75" hidden="1">
      <c r="A1323" s="250" t="s">
        <v>45</v>
      </c>
      <c r="B1323" s="251" t="s">
        <v>334</v>
      </c>
      <c r="C1323" s="251" t="s">
        <v>18</v>
      </c>
      <c r="D1323" s="251"/>
      <c r="E1323" s="251"/>
      <c r="F1323" s="251"/>
      <c r="G1323" s="251"/>
      <c r="H1323" s="251"/>
      <c r="I1323" s="252"/>
      <c r="J1323" s="205">
        <f>J1324+J1333</f>
        <v>3710654</v>
      </c>
      <c r="K1323" s="205">
        <f>K1324+K1333</f>
        <v>364900.92</v>
      </c>
      <c r="L1323" s="205">
        <f>L1324+L1333</f>
        <v>369317.72</v>
      </c>
    </row>
    <row r="1324" spans="1:12" s="206" customFormat="1" hidden="1">
      <c r="A1324" s="255" t="s">
        <v>46</v>
      </c>
      <c r="B1324" s="209" t="s">
        <v>334</v>
      </c>
      <c r="C1324" s="209" t="s">
        <v>18</v>
      </c>
      <c r="D1324" s="209" t="s">
        <v>17</v>
      </c>
      <c r="E1324" s="209"/>
      <c r="F1324" s="209"/>
      <c r="G1324" s="209"/>
      <c r="H1324" s="209"/>
      <c r="I1324" s="210"/>
      <c r="J1324" s="211">
        <f>J1329+J1325</f>
        <v>1400000</v>
      </c>
      <c r="K1324" s="211">
        <f t="shared" ref="K1324:L1324" si="608">K1329+K1325</f>
        <v>0</v>
      </c>
      <c r="L1324" s="211">
        <f t="shared" si="608"/>
        <v>0</v>
      </c>
    </row>
    <row r="1325" spans="1:12" s="206" customFormat="1" ht="25.5" hidden="1">
      <c r="A1325" s="267" t="s">
        <v>393</v>
      </c>
      <c r="B1325" s="213" t="s">
        <v>334</v>
      </c>
      <c r="C1325" s="213" t="s">
        <v>18</v>
      </c>
      <c r="D1325" s="213" t="s">
        <v>17</v>
      </c>
      <c r="E1325" s="213" t="s">
        <v>3</v>
      </c>
      <c r="F1325" s="213" t="s">
        <v>68</v>
      </c>
      <c r="G1325" s="213" t="s">
        <v>142</v>
      </c>
      <c r="H1325" s="213" t="s">
        <v>143</v>
      </c>
      <c r="I1325" s="254"/>
      <c r="J1325" s="215">
        <f>J1326</f>
        <v>1400000</v>
      </c>
      <c r="K1325" s="215">
        <f t="shared" ref="K1325:L1327" si="609">K1326</f>
        <v>0</v>
      </c>
      <c r="L1325" s="215">
        <f t="shared" si="609"/>
        <v>0</v>
      </c>
    </row>
    <row r="1326" spans="1:12" s="206" customFormat="1" ht="25.5" hidden="1">
      <c r="A1326" s="245" t="s">
        <v>256</v>
      </c>
      <c r="B1326" s="213" t="s">
        <v>334</v>
      </c>
      <c r="C1326" s="213" t="s">
        <v>18</v>
      </c>
      <c r="D1326" s="213" t="s">
        <v>17</v>
      </c>
      <c r="E1326" s="213" t="s">
        <v>3</v>
      </c>
      <c r="F1326" s="213" t="s">
        <v>68</v>
      </c>
      <c r="G1326" s="213" t="s">
        <v>142</v>
      </c>
      <c r="H1326" s="213" t="s">
        <v>380</v>
      </c>
      <c r="I1326" s="254"/>
      <c r="J1326" s="215">
        <f>J1327</f>
        <v>1400000</v>
      </c>
      <c r="K1326" s="215">
        <f t="shared" si="609"/>
        <v>0</v>
      </c>
      <c r="L1326" s="215">
        <f t="shared" si="609"/>
        <v>0</v>
      </c>
    </row>
    <row r="1327" spans="1:12" s="206" customFormat="1" ht="25.5" hidden="1">
      <c r="A1327" s="217" t="s">
        <v>231</v>
      </c>
      <c r="B1327" s="213" t="s">
        <v>334</v>
      </c>
      <c r="C1327" s="213" t="s">
        <v>18</v>
      </c>
      <c r="D1327" s="213" t="s">
        <v>17</v>
      </c>
      <c r="E1327" s="213" t="s">
        <v>3</v>
      </c>
      <c r="F1327" s="213" t="s">
        <v>68</v>
      </c>
      <c r="G1327" s="213" t="s">
        <v>142</v>
      </c>
      <c r="H1327" s="213" t="s">
        <v>380</v>
      </c>
      <c r="I1327" s="254" t="s">
        <v>92</v>
      </c>
      <c r="J1327" s="215">
        <f>J1328</f>
        <v>1400000</v>
      </c>
      <c r="K1327" s="215">
        <f t="shared" si="609"/>
        <v>0</v>
      </c>
      <c r="L1327" s="215">
        <f t="shared" si="609"/>
        <v>0</v>
      </c>
    </row>
    <row r="1328" spans="1:12" s="206" customFormat="1" ht="25.5" hidden="1">
      <c r="A1328" s="216" t="s">
        <v>96</v>
      </c>
      <c r="B1328" s="213" t="s">
        <v>334</v>
      </c>
      <c r="C1328" s="213" t="s">
        <v>18</v>
      </c>
      <c r="D1328" s="213" t="s">
        <v>17</v>
      </c>
      <c r="E1328" s="213" t="s">
        <v>3</v>
      </c>
      <c r="F1328" s="213" t="s">
        <v>68</v>
      </c>
      <c r="G1328" s="213" t="s">
        <v>142</v>
      </c>
      <c r="H1328" s="213" t="s">
        <v>380</v>
      </c>
      <c r="I1328" s="254" t="s">
        <v>93</v>
      </c>
      <c r="J1328" s="215">
        <v>1400000</v>
      </c>
      <c r="K1328" s="215"/>
      <c r="L1328" s="215"/>
    </row>
    <row r="1329" spans="1:12" s="206" customFormat="1" hidden="1">
      <c r="A1329" s="212" t="s">
        <v>81</v>
      </c>
      <c r="B1329" s="204" t="s">
        <v>334</v>
      </c>
      <c r="C1329" s="204" t="s">
        <v>18</v>
      </c>
      <c r="D1329" s="204" t="s">
        <v>17</v>
      </c>
      <c r="E1329" s="204" t="s">
        <v>80</v>
      </c>
      <c r="F1329" s="204" t="s">
        <v>68</v>
      </c>
      <c r="G1329" s="204" t="s">
        <v>142</v>
      </c>
      <c r="H1329" s="204" t="s">
        <v>143</v>
      </c>
      <c r="I1329" s="214"/>
      <c r="J1329" s="215">
        <f>J1330</f>
        <v>0</v>
      </c>
      <c r="K1329" s="215">
        <f t="shared" ref="K1329:L1331" si="610">K1330</f>
        <v>0</v>
      </c>
      <c r="L1329" s="215">
        <f t="shared" si="610"/>
        <v>0</v>
      </c>
    </row>
    <row r="1330" spans="1:12" s="206" customFormat="1" hidden="1">
      <c r="A1330" s="245" t="s">
        <v>298</v>
      </c>
      <c r="B1330" s="204" t="s">
        <v>334</v>
      </c>
      <c r="C1330" s="204" t="s">
        <v>18</v>
      </c>
      <c r="D1330" s="204" t="s">
        <v>17</v>
      </c>
      <c r="E1330" s="204" t="s">
        <v>80</v>
      </c>
      <c r="F1330" s="204" t="s">
        <v>68</v>
      </c>
      <c r="G1330" s="204" t="s">
        <v>142</v>
      </c>
      <c r="H1330" s="204" t="s">
        <v>297</v>
      </c>
      <c r="I1330" s="214"/>
      <c r="J1330" s="215">
        <f>J1331</f>
        <v>0</v>
      </c>
      <c r="K1330" s="215">
        <f t="shared" si="610"/>
        <v>0</v>
      </c>
      <c r="L1330" s="215">
        <f t="shared" si="610"/>
        <v>0</v>
      </c>
    </row>
    <row r="1331" spans="1:12" s="206" customFormat="1" ht="25.5" hidden="1">
      <c r="A1331" s="217" t="s">
        <v>231</v>
      </c>
      <c r="B1331" s="204" t="s">
        <v>334</v>
      </c>
      <c r="C1331" s="204" t="s">
        <v>18</v>
      </c>
      <c r="D1331" s="204" t="s">
        <v>17</v>
      </c>
      <c r="E1331" s="204" t="s">
        <v>80</v>
      </c>
      <c r="F1331" s="204" t="s">
        <v>68</v>
      </c>
      <c r="G1331" s="204" t="s">
        <v>142</v>
      </c>
      <c r="H1331" s="204" t="s">
        <v>297</v>
      </c>
      <c r="I1331" s="214" t="s">
        <v>92</v>
      </c>
      <c r="J1331" s="215">
        <f>J1332</f>
        <v>0</v>
      </c>
      <c r="K1331" s="215">
        <f t="shared" si="610"/>
        <v>0</v>
      </c>
      <c r="L1331" s="215">
        <f t="shared" si="610"/>
        <v>0</v>
      </c>
    </row>
    <row r="1332" spans="1:12" s="206" customFormat="1" ht="25.5" hidden="1">
      <c r="A1332" s="216" t="s">
        <v>96</v>
      </c>
      <c r="B1332" s="204" t="s">
        <v>334</v>
      </c>
      <c r="C1332" s="204" t="s">
        <v>18</v>
      </c>
      <c r="D1332" s="204" t="s">
        <v>17</v>
      </c>
      <c r="E1332" s="204" t="s">
        <v>80</v>
      </c>
      <c r="F1332" s="204" t="s">
        <v>68</v>
      </c>
      <c r="G1332" s="204" t="s">
        <v>142</v>
      </c>
      <c r="H1332" s="204" t="s">
        <v>297</v>
      </c>
      <c r="I1332" s="214" t="s">
        <v>93</v>
      </c>
      <c r="J1332" s="215"/>
      <c r="K1332" s="215"/>
      <c r="L1332" s="215"/>
    </row>
    <row r="1333" spans="1:12" s="232" customFormat="1" hidden="1">
      <c r="A1333" s="255" t="s">
        <v>66</v>
      </c>
      <c r="B1333" s="208" t="s">
        <v>334</v>
      </c>
      <c r="C1333" s="208" t="s">
        <v>18</v>
      </c>
      <c r="D1333" s="208" t="s">
        <v>13</v>
      </c>
      <c r="E1333" s="208"/>
      <c r="F1333" s="208"/>
      <c r="G1333" s="208"/>
      <c r="H1333" s="208"/>
      <c r="I1333" s="219"/>
      <c r="J1333" s="211">
        <f>J1334+J1338</f>
        <v>2310654</v>
      </c>
      <c r="K1333" s="211">
        <f t="shared" ref="K1333:L1333" si="611">K1334+K1338</f>
        <v>364900.92</v>
      </c>
      <c r="L1333" s="211">
        <f t="shared" si="611"/>
        <v>369317.72</v>
      </c>
    </row>
    <row r="1334" spans="1:12" s="206" customFormat="1" ht="25.5" hidden="1">
      <c r="A1334" s="267" t="s">
        <v>393</v>
      </c>
      <c r="B1334" s="204" t="s">
        <v>334</v>
      </c>
      <c r="C1334" s="204" t="s">
        <v>18</v>
      </c>
      <c r="D1334" s="204" t="s">
        <v>13</v>
      </c>
      <c r="E1334" s="204" t="s">
        <v>3</v>
      </c>
      <c r="F1334" s="204" t="s">
        <v>68</v>
      </c>
      <c r="G1334" s="204" t="s">
        <v>142</v>
      </c>
      <c r="H1334" s="204" t="s">
        <v>143</v>
      </c>
      <c r="I1334" s="214"/>
      <c r="J1334" s="215">
        <f>J1335</f>
        <v>1950000</v>
      </c>
      <c r="K1334" s="215">
        <f t="shared" ref="K1334:L1336" si="612">K1335</f>
        <v>0</v>
      </c>
      <c r="L1334" s="215">
        <f t="shared" si="612"/>
        <v>0</v>
      </c>
    </row>
    <row r="1335" spans="1:12" s="206" customFormat="1" ht="25.5" hidden="1">
      <c r="A1335" s="245" t="s">
        <v>256</v>
      </c>
      <c r="B1335" s="204" t="s">
        <v>334</v>
      </c>
      <c r="C1335" s="204" t="s">
        <v>18</v>
      </c>
      <c r="D1335" s="204" t="s">
        <v>13</v>
      </c>
      <c r="E1335" s="204" t="s">
        <v>3</v>
      </c>
      <c r="F1335" s="204" t="s">
        <v>68</v>
      </c>
      <c r="G1335" s="204" t="s">
        <v>142</v>
      </c>
      <c r="H1335" s="204" t="s">
        <v>380</v>
      </c>
      <c r="I1335" s="214"/>
      <c r="J1335" s="215">
        <f>J1336</f>
        <v>1950000</v>
      </c>
      <c r="K1335" s="215">
        <f t="shared" si="612"/>
        <v>0</v>
      </c>
      <c r="L1335" s="215">
        <f t="shared" si="612"/>
        <v>0</v>
      </c>
    </row>
    <row r="1336" spans="1:12" s="206" customFormat="1" ht="25.5" hidden="1">
      <c r="A1336" s="217" t="s">
        <v>231</v>
      </c>
      <c r="B1336" s="204" t="s">
        <v>334</v>
      </c>
      <c r="C1336" s="204" t="s">
        <v>18</v>
      </c>
      <c r="D1336" s="204" t="s">
        <v>13</v>
      </c>
      <c r="E1336" s="204" t="s">
        <v>3</v>
      </c>
      <c r="F1336" s="204" t="s">
        <v>68</v>
      </c>
      <c r="G1336" s="204" t="s">
        <v>142</v>
      </c>
      <c r="H1336" s="204" t="s">
        <v>380</v>
      </c>
      <c r="I1336" s="214" t="s">
        <v>92</v>
      </c>
      <c r="J1336" s="215">
        <f>J1337</f>
        <v>1950000</v>
      </c>
      <c r="K1336" s="215">
        <f t="shared" si="612"/>
        <v>0</v>
      </c>
      <c r="L1336" s="215">
        <f t="shared" si="612"/>
        <v>0</v>
      </c>
    </row>
    <row r="1337" spans="1:12" s="206" customFormat="1" ht="25.5" hidden="1">
      <c r="A1337" s="216" t="s">
        <v>96</v>
      </c>
      <c r="B1337" s="204" t="s">
        <v>334</v>
      </c>
      <c r="C1337" s="204" t="s">
        <v>18</v>
      </c>
      <c r="D1337" s="204" t="s">
        <v>13</v>
      </c>
      <c r="E1337" s="204" t="s">
        <v>3</v>
      </c>
      <c r="F1337" s="204" t="s">
        <v>68</v>
      </c>
      <c r="G1337" s="204" t="s">
        <v>142</v>
      </c>
      <c r="H1337" s="204" t="s">
        <v>380</v>
      </c>
      <c r="I1337" s="214" t="s">
        <v>93</v>
      </c>
      <c r="J1337" s="215">
        <f>1600000+350000</f>
        <v>1950000</v>
      </c>
      <c r="K1337" s="215"/>
      <c r="L1337" s="215"/>
    </row>
    <row r="1338" spans="1:12" s="206" customFormat="1" hidden="1">
      <c r="A1338" s="212" t="s">
        <v>81</v>
      </c>
      <c r="B1338" s="204" t="s">
        <v>334</v>
      </c>
      <c r="C1338" s="204" t="s">
        <v>18</v>
      </c>
      <c r="D1338" s="204" t="s">
        <v>13</v>
      </c>
      <c r="E1338" s="204" t="s">
        <v>80</v>
      </c>
      <c r="F1338" s="204" t="s">
        <v>68</v>
      </c>
      <c r="G1338" s="204" t="s">
        <v>142</v>
      </c>
      <c r="H1338" s="204" t="s">
        <v>143</v>
      </c>
      <c r="I1338" s="214"/>
      <c r="J1338" s="215">
        <f>J1339+J1342</f>
        <v>360654</v>
      </c>
      <c r="K1338" s="215">
        <f t="shared" ref="K1338:L1338" si="613">K1339+K1342</f>
        <v>364900.92</v>
      </c>
      <c r="L1338" s="215">
        <f t="shared" si="613"/>
        <v>369317.72</v>
      </c>
    </row>
    <row r="1339" spans="1:12" s="206" customFormat="1" ht="14.25" hidden="1">
      <c r="A1339" s="256" t="s">
        <v>301</v>
      </c>
      <c r="B1339" s="204" t="s">
        <v>334</v>
      </c>
      <c r="C1339" s="204" t="s">
        <v>18</v>
      </c>
      <c r="D1339" s="204" t="s">
        <v>13</v>
      </c>
      <c r="E1339" s="204" t="s">
        <v>80</v>
      </c>
      <c r="F1339" s="204" t="s">
        <v>68</v>
      </c>
      <c r="G1339" s="204" t="s">
        <v>142</v>
      </c>
      <c r="H1339" s="204" t="s">
        <v>300</v>
      </c>
      <c r="I1339" s="214"/>
      <c r="J1339" s="215">
        <f>J1340</f>
        <v>28481</v>
      </c>
      <c r="K1339" s="215">
        <f t="shared" ref="K1339:L1340" si="614">K1340</f>
        <v>28481</v>
      </c>
      <c r="L1339" s="215">
        <f t="shared" si="614"/>
        <v>28481</v>
      </c>
    </row>
    <row r="1340" spans="1:12" s="206" customFormat="1" ht="25.5" hidden="1">
      <c r="A1340" s="217" t="s">
        <v>231</v>
      </c>
      <c r="B1340" s="204" t="s">
        <v>334</v>
      </c>
      <c r="C1340" s="204" t="s">
        <v>18</v>
      </c>
      <c r="D1340" s="204" t="s">
        <v>13</v>
      </c>
      <c r="E1340" s="204" t="s">
        <v>80</v>
      </c>
      <c r="F1340" s="204" t="s">
        <v>68</v>
      </c>
      <c r="G1340" s="204" t="s">
        <v>142</v>
      </c>
      <c r="H1340" s="204" t="s">
        <v>300</v>
      </c>
      <c r="I1340" s="214" t="s">
        <v>92</v>
      </c>
      <c r="J1340" s="215">
        <f>J1341</f>
        <v>28481</v>
      </c>
      <c r="K1340" s="215">
        <f t="shared" si="614"/>
        <v>28481</v>
      </c>
      <c r="L1340" s="215">
        <f t="shared" si="614"/>
        <v>28481</v>
      </c>
    </row>
    <row r="1341" spans="1:12" s="206" customFormat="1" ht="25.5" hidden="1">
      <c r="A1341" s="216" t="s">
        <v>96</v>
      </c>
      <c r="B1341" s="204" t="s">
        <v>334</v>
      </c>
      <c r="C1341" s="204" t="s">
        <v>18</v>
      </c>
      <c r="D1341" s="204" t="s">
        <v>13</v>
      </c>
      <c r="E1341" s="204" t="s">
        <v>80</v>
      </c>
      <c r="F1341" s="204" t="s">
        <v>68</v>
      </c>
      <c r="G1341" s="204" t="s">
        <v>142</v>
      </c>
      <c r="H1341" s="204" t="s">
        <v>300</v>
      </c>
      <c r="I1341" s="214" t="s">
        <v>93</v>
      </c>
      <c r="J1341" s="215">
        <v>28481</v>
      </c>
      <c r="K1341" s="215">
        <v>28481</v>
      </c>
      <c r="L1341" s="215">
        <v>28481</v>
      </c>
    </row>
    <row r="1342" spans="1:12" s="206" customFormat="1" hidden="1">
      <c r="A1342" s="216" t="s">
        <v>303</v>
      </c>
      <c r="B1342" s="204" t="s">
        <v>334</v>
      </c>
      <c r="C1342" s="204" t="s">
        <v>18</v>
      </c>
      <c r="D1342" s="204" t="s">
        <v>13</v>
      </c>
      <c r="E1342" s="204" t="s">
        <v>80</v>
      </c>
      <c r="F1342" s="204" t="s">
        <v>68</v>
      </c>
      <c r="G1342" s="204" t="s">
        <v>142</v>
      </c>
      <c r="H1342" s="204" t="s">
        <v>299</v>
      </c>
      <c r="I1342" s="214"/>
      <c r="J1342" s="215">
        <f>J1343</f>
        <v>332173</v>
      </c>
      <c r="K1342" s="215">
        <f t="shared" ref="K1342:L1343" si="615">K1343</f>
        <v>336419.92</v>
      </c>
      <c r="L1342" s="215">
        <f t="shared" si="615"/>
        <v>340836.72</v>
      </c>
    </row>
    <row r="1343" spans="1:12" s="206" customFormat="1" ht="25.5" hidden="1">
      <c r="A1343" s="217" t="s">
        <v>231</v>
      </c>
      <c r="B1343" s="204" t="s">
        <v>334</v>
      </c>
      <c r="C1343" s="204" t="s">
        <v>18</v>
      </c>
      <c r="D1343" s="204" t="s">
        <v>13</v>
      </c>
      <c r="E1343" s="204" t="s">
        <v>80</v>
      </c>
      <c r="F1343" s="204" t="s">
        <v>68</v>
      </c>
      <c r="G1343" s="204" t="s">
        <v>142</v>
      </c>
      <c r="H1343" s="204" t="s">
        <v>299</v>
      </c>
      <c r="I1343" s="214" t="s">
        <v>92</v>
      </c>
      <c r="J1343" s="215">
        <f>J1344</f>
        <v>332173</v>
      </c>
      <c r="K1343" s="215">
        <f t="shared" si="615"/>
        <v>336419.92</v>
      </c>
      <c r="L1343" s="215">
        <f t="shared" si="615"/>
        <v>340836.72</v>
      </c>
    </row>
    <row r="1344" spans="1:12" s="206" customFormat="1" ht="25.5" hidden="1">
      <c r="A1344" s="216" t="s">
        <v>96</v>
      </c>
      <c r="B1344" s="204" t="s">
        <v>334</v>
      </c>
      <c r="C1344" s="204" t="s">
        <v>18</v>
      </c>
      <c r="D1344" s="204" t="s">
        <v>13</v>
      </c>
      <c r="E1344" s="204" t="s">
        <v>80</v>
      </c>
      <c r="F1344" s="204" t="s">
        <v>68</v>
      </c>
      <c r="G1344" s="204" t="s">
        <v>142</v>
      </c>
      <c r="H1344" s="204" t="s">
        <v>299</v>
      </c>
      <c r="I1344" s="214" t="s">
        <v>93</v>
      </c>
      <c r="J1344" s="215">
        <v>332173</v>
      </c>
      <c r="K1344" s="215">
        <v>336419.92</v>
      </c>
      <c r="L1344" s="215">
        <v>340836.72</v>
      </c>
    </row>
    <row r="1345" spans="1:12" s="199" customFormat="1" ht="15.75" hidden="1">
      <c r="A1345" s="198" t="s">
        <v>355</v>
      </c>
      <c r="J1345" s="200">
        <f>J1346+J1359+J1367+J1378+J1389</f>
        <v>7715508.21</v>
      </c>
      <c r="K1345" s="200">
        <f t="shared" ref="K1345:L1345" si="616">K1346+K1359+K1367+K1378+K1389</f>
        <v>4101430.4000000004</v>
      </c>
      <c r="L1345" s="200">
        <f t="shared" si="616"/>
        <v>4068155.46</v>
      </c>
    </row>
    <row r="1346" spans="1:12" s="206" customFormat="1" ht="15.75" hidden="1">
      <c r="A1346" s="202" t="s">
        <v>32</v>
      </c>
      <c r="B1346" s="203" t="s">
        <v>334</v>
      </c>
      <c r="C1346" s="203" t="s">
        <v>20</v>
      </c>
      <c r="D1346" s="204"/>
      <c r="E1346" s="204"/>
      <c r="F1346" s="204"/>
      <c r="G1346" s="204"/>
      <c r="H1346" s="204"/>
      <c r="I1346" s="204"/>
      <c r="J1346" s="205">
        <f>J1347</f>
        <v>3794865</v>
      </c>
      <c r="K1346" s="205">
        <f t="shared" ref="K1346:L1347" si="617">K1347</f>
        <v>3757291.2</v>
      </c>
      <c r="L1346" s="205">
        <f t="shared" si="617"/>
        <v>3719814.45</v>
      </c>
    </row>
    <row r="1347" spans="1:12" s="206" customFormat="1" ht="38.25" hidden="1">
      <c r="A1347" s="207" t="s">
        <v>0</v>
      </c>
      <c r="B1347" s="208" t="s">
        <v>334</v>
      </c>
      <c r="C1347" s="208" t="s">
        <v>20</v>
      </c>
      <c r="D1347" s="208" t="s">
        <v>16</v>
      </c>
      <c r="E1347" s="208"/>
      <c r="F1347" s="208"/>
      <c r="G1347" s="208"/>
      <c r="H1347" s="204"/>
      <c r="I1347" s="214"/>
      <c r="J1347" s="211">
        <f>J1348</f>
        <v>3794865</v>
      </c>
      <c r="K1347" s="211">
        <f t="shared" si="617"/>
        <v>3757291.2</v>
      </c>
      <c r="L1347" s="211">
        <f t="shared" si="617"/>
        <v>3719814.45</v>
      </c>
    </row>
    <row r="1348" spans="1:12" s="206" customFormat="1" hidden="1">
      <c r="A1348" s="212" t="s">
        <v>81</v>
      </c>
      <c r="B1348" s="204" t="s">
        <v>334</v>
      </c>
      <c r="C1348" s="204" t="s">
        <v>20</v>
      </c>
      <c r="D1348" s="204" t="s">
        <v>16</v>
      </c>
      <c r="E1348" s="204" t="s">
        <v>80</v>
      </c>
      <c r="F1348" s="204" t="s">
        <v>68</v>
      </c>
      <c r="G1348" s="204" t="s">
        <v>142</v>
      </c>
      <c r="H1348" s="204" t="s">
        <v>143</v>
      </c>
      <c r="I1348" s="214"/>
      <c r="J1348" s="215">
        <f>J1349+J1356</f>
        <v>3794865</v>
      </c>
      <c r="K1348" s="215">
        <f t="shared" ref="K1348:L1348" si="618">K1349+K1356</f>
        <v>3757291.2</v>
      </c>
      <c r="L1348" s="215">
        <f t="shared" si="618"/>
        <v>3719814.45</v>
      </c>
    </row>
    <row r="1349" spans="1:12" s="206" customFormat="1" ht="25.5" hidden="1">
      <c r="A1349" s="212" t="s">
        <v>85</v>
      </c>
      <c r="B1349" s="204" t="s">
        <v>334</v>
      </c>
      <c r="C1349" s="204" t="s">
        <v>20</v>
      </c>
      <c r="D1349" s="204" t="s">
        <v>16</v>
      </c>
      <c r="E1349" s="204" t="s">
        <v>80</v>
      </c>
      <c r="F1349" s="204" t="s">
        <v>68</v>
      </c>
      <c r="G1349" s="204" t="s">
        <v>142</v>
      </c>
      <c r="H1349" s="204" t="s">
        <v>152</v>
      </c>
      <c r="I1349" s="214"/>
      <c r="J1349" s="215">
        <f>J1350+J1352+J1354</f>
        <v>3791865</v>
      </c>
      <c r="K1349" s="215">
        <f t="shared" ref="K1349:L1349" si="619">K1350+K1352+K1354</f>
        <v>3754291.2000000002</v>
      </c>
      <c r="L1349" s="215">
        <f t="shared" si="619"/>
        <v>3716814.45</v>
      </c>
    </row>
    <row r="1350" spans="1:12" s="206" customFormat="1" ht="38.25" hidden="1">
      <c r="A1350" s="216" t="s">
        <v>94</v>
      </c>
      <c r="B1350" s="204" t="s">
        <v>334</v>
      </c>
      <c r="C1350" s="204" t="s">
        <v>20</v>
      </c>
      <c r="D1350" s="204" t="s">
        <v>16</v>
      </c>
      <c r="E1350" s="204" t="s">
        <v>80</v>
      </c>
      <c r="F1350" s="204" t="s">
        <v>68</v>
      </c>
      <c r="G1350" s="204" t="s">
        <v>142</v>
      </c>
      <c r="H1350" s="204" t="s">
        <v>152</v>
      </c>
      <c r="I1350" s="214" t="s">
        <v>90</v>
      </c>
      <c r="J1350" s="215">
        <f>J1351</f>
        <v>3531960</v>
      </c>
      <c r="K1350" s="215">
        <f t="shared" ref="K1350:L1350" si="620">K1351</f>
        <v>3491960</v>
      </c>
      <c r="L1350" s="215">
        <f t="shared" si="620"/>
        <v>3451960</v>
      </c>
    </row>
    <row r="1351" spans="1:12" s="206" customFormat="1" hidden="1">
      <c r="A1351" s="216" t="s">
        <v>101</v>
      </c>
      <c r="B1351" s="204" t="s">
        <v>334</v>
      </c>
      <c r="C1351" s="204" t="s">
        <v>20</v>
      </c>
      <c r="D1351" s="204" t="s">
        <v>16</v>
      </c>
      <c r="E1351" s="204" t="s">
        <v>80</v>
      </c>
      <c r="F1351" s="204" t="s">
        <v>68</v>
      </c>
      <c r="G1351" s="204" t="s">
        <v>142</v>
      </c>
      <c r="H1351" s="204" t="s">
        <v>152</v>
      </c>
      <c r="I1351" s="214" t="s">
        <v>100</v>
      </c>
      <c r="J1351" s="215">
        <v>3531960</v>
      </c>
      <c r="K1351" s="215">
        <f>3531960-40000</f>
        <v>3491960</v>
      </c>
      <c r="L1351" s="215">
        <f>3491960-40000</f>
        <v>3451960</v>
      </c>
    </row>
    <row r="1352" spans="1:12" s="206" customFormat="1" ht="25.5" hidden="1">
      <c r="A1352" s="217" t="s">
        <v>231</v>
      </c>
      <c r="B1352" s="204" t="s">
        <v>334</v>
      </c>
      <c r="C1352" s="204" t="s">
        <v>20</v>
      </c>
      <c r="D1352" s="204" t="s">
        <v>16</v>
      </c>
      <c r="E1352" s="204" t="s">
        <v>80</v>
      </c>
      <c r="F1352" s="204" t="s">
        <v>68</v>
      </c>
      <c r="G1352" s="204" t="s">
        <v>142</v>
      </c>
      <c r="H1352" s="204" t="s">
        <v>152</v>
      </c>
      <c r="I1352" s="214" t="s">
        <v>92</v>
      </c>
      <c r="J1352" s="215">
        <f>J1353</f>
        <v>259905</v>
      </c>
      <c r="K1352" s="215">
        <f t="shared" ref="K1352:L1352" si="621">K1353</f>
        <v>262331.2</v>
      </c>
      <c r="L1352" s="215">
        <f t="shared" si="621"/>
        <v>264854.45</v>
      </c>
    </row>
    <row r="1353" spans="1:12" s="206" customFormat="1" ht="25.5" hidden="1">
      <c r="A1353" s="216" t="s">
        <v>96</v>
      </c>
      <c r="B1353" s="204" t="s">
        <v>334</v>
      </c>
      <c r="C1353" s="204" t="s">
        <v>20</v>
      </c>
      <c r="D1353" s="204" t="s">
        <v>16</v>
      </c>
      <c r="E1353" s="204" t="s">
        <v>80</v>
      </c>
      <c r="F1353" s="204" t="s">
        <v>68</v>
      </c>
      <c r="G1353" s="204" t="s">
        <v>142</v>
      </c>
      <c r="H1353" s="204" t="s">
        <v>152</v>
      </c>
      <c r="I1353" s="214" t="s">
        <v>93</v>
      </c>
      <c r="J1353" s="215">
        <v>259905</v>
      </c>
      <c r="K1353" s="215">
        <v>262331.2</v>
      </c>
      <c r="L1353" s="215">
        <v>264854.45</v>
      </c>
    </row>
    <row r="1354" spans="1:12" s="206" customFormat="1" hidden="1">
      <c r="A1354" s="216" t="s">
        <v>78</v>
      </c>
      <c r="B1354" s="204" t="s">
        <v>334</v>
      </c>
      <c r="C1354" s="204" t="s">
        <v>20</v>
      </c>
      <c r="D1354" s="204" t="s">
        <v>16</v>
      </c>
      <c r="E1354" s="204" t="s">
        <v>80</v>
      </c>
      <c r="F1354" s="204" t="s">
        <v>68</v>
      </c>
      <c r="G1354" s="204" t="s">
        <v>142</v>
      </c>
      <c r="H1354" s="204" t="s">
        <v>152</v>
      </c>
      <c r="I1354" s="214" t="s">
        <v>75</v>
      </c>
      <c r="J1354" s="215">
        <f>J1355</f>
        <v>0</v>
      </c>
      <c r="K1354" s="215">
        <f t="shared" ref="K1354:L1354" si="622">K1355</f>
        <v>0</v>
      </c>
      <c r="L1354" s="215">
        <f t="shared" si="622"/>
        <v>0</v>
      </c>
    </row>
    <row r="1355" spans="1:12" s="206" customFormat="1" hidden="1">
      <c r="A1355" s="218" t="s">
        <v>119</v>
      </c>
      <c r="B1355" s="204" t="s">
        <v>334</v>
      </c>
      <c r="C1355" s="204" t="s">
        <v>20</v>
      </c>
      <c r="D1355" s="204" t="s">
        <v>16</v>
      </c>
      <c r="E1355" s="204" t="s">
        <v>80</v>
      </c>
      <c r="F1355" s="204" t="s">
        <v>68</v>
      </c>
      <c r="G1355" s="204" t="s">
        <v>142</v>
      </c>
      <c r="H1355" s="204" t="s">
        <v>152</v>
      </c>
      <c r="I1355" s="214" t="s">
        <v>118</v>
      </c>
      <c r="J1355" s="215"/>
      <c r="K1355" s="215"/>
      <c r="L1355" s="215"/>
    </row>
    <row r="1356" spans="1:12" s="206" customFormat="1" hidden="1">
      <c r="A1356" s="216" t="s">
        <v>88</v>
      </c>
      <c r="B1356" s="204" t="s">
        <v>334</v>
      </c>
      <c r="C1356" s="204" t="s">
        <v>20</v>
      </c>
      <c r="D1356" s="204" t="s">
        <v>16</v>
      </c>
      <c r="E1356" s="204" t="s">
        <v>80</v>
      </c>
      <c r="F1356" s="204" t="s">
        <v>68</v>
      </c>
      <c r="G1356" s="204" t="s">
        <v>142</v>
      </c>
      <c r="H1356" s="204" t="s">
        <v>164</v>
      </c>
      <c r="I1356" s="214"/>
      <c r="J1356" s="215">
        <f>J1357</f>
        <v>3000</v>
      </c>
      <c r="K1356" s="215">
        <f t="shared" ref="K1356:L1357" si="623">K1357</f>
        <v>3000</v>
      </c>
      <c r="L1356" s="215">
        <f t="shared" si="623"/>
        <v>3000</v>
      </c>
    </row>
    <row r="1357" spans="1:12" s="206" customFormat="1" ht="25.5" hidden="1">
      <c r="A1357" s="217" t="s">
        <v>231</v>
      </c>
      <c r="B1357" s="204" t="s">
        <v>334</v>
      </c>
      <c r="C1357" s="204" t="s">
        <v>20</v>
      </c>
      <c r="D1357" s="204" t="s">
        <v>16</v>
      </c>
      <c r="E1357" s="204" t="s">
        <v>80</v>
      </c>
      <c r="F1357" s="204" t="s">
        <v>68</v>
      </c>
      <c r="G1357" s="204" t="s">
        <v>142</v>
      </c>
      <c r="H1357" s="204" t="s">
        <v>164</v>
      </c>
      <c r="I1357" s="214" t="s">
        <v>92</v>
      </c>
      <c r="J1357" s="215">
        <f>J1358</f>
        <v>3000</v>
      </c>
      <c r="K1357" s="215">
        <f t="shared" si="623"/>
        <v>3000</v>
      </c>
      <c r="L1357" s="215">
        <f t="shared" si="623"/>
        <v>3000</v>
      </c>
    </row>
    <row r="1358" spans="1:12" s="206" customFormat="1" ht="25.5" hidden="1">
      <c r="A1358" s="216" t="s">
        <v>96</v>
      </c>
      <c r="B1358" s="204" t="s">
        <v>334</v>
      </c>
      <c r="C1358" s="204" t="s">
        <v>20</v>
      </c>
      <c r="D1358" s="204" t="s">
        <v>16</v>
      </c>
      <c r="E1358" s="204" t="s">
        <v>80</v>
      </c>
      <c r="F1358" s="204" t="s">
        <v>68</v>
      </c>
      <c r="G1358" s="204" t="s">
        <v>142</v>
      </c>
      <c r="H1358" s="204" t="s">
        <v>164</v>
      </c>
      <c r="I1358" s="214" t="s">
        <v>93</v>
      </c>
      <c r="J1358" s="215">
        <v>3000</v>
      </c>
      <c r="K1358" s="215">
        <v>3000</v>
      </c>
      <c r="L1358" s="215">
        <v>3000</v>
      </c>
    </row>
    <row r="1359" spans="1:12" s="206" customFormat="1" ht="15.75" hidden="1">
      <c r="A1359" s="226" t="s">
        <v>53</v>
      </c>
      <c r="B1359" s="203" t="s">
        <v>334</v>
      </c>
      <c r="C1359" s="203" t="s">
        <v>17</v>
      </c>
      <c r="D1359" s="204"/>
      <c r="E1359" s="204"/>
      <c r="F1359" s="204"/>
      <c r="G1359" s="204"/>
      <c r="H1359" s="204"/>
      <c r="I1359" s="214"/>
      <c r="J1359" s="205">
        <f>J1360</f>
        <v>70544.209999999992</v>
      </c>
      <c r="K1359" s="205">
        <f t="shared" ref="K1359:L1361" si="624">K1360</f>
        <v>0</v>
      </c>
      <c r="L1359" s="205">
        <f t="shared" si="624"/>
        <v>0</v>
      </c>
    </row>
    <row r="1360" spans="1:12" s="206" customFormat="1" hidden="1">
      <c r="A1360" s="227" t="s">
        <v>54</v>
      </c>
      <c r="B1360" s="209" t="s">
        <v>334</v>
      </c>
      <c r="C1360" s="209" t="s">
        <v>17</v>
      </c>
      <c r="D1360" s="209" t="s">
        <v>13</v>
      </c>
      <c r="E1360" s="209"/>
      <c r="F1360" s="209"/>
      <c r="G1360" s="209"/>
      <c r="H1360" s="209"/>
      <c r="I1360" s="210"/>
      <c r="J1360" s="211">
        <f>J1361</f>
        <v>70544.209999999992</v>
      </c>
      <c r="K1360" s="211">
        <f t="shared" si="624"/>
        <v>0</v>
      </c>
      <c r="L1360" s="211">
        <f t="shared" si="624"/>
        <v>0</v>
      </c>
    </row>
    <row r="1361" spans="1:12" s="206" customFormat="1" hidden="1">
      <c r="A1361" s="212" t="s">
        <v>81</v>
      </c>
      <c r="B1361" s="224" t="s">
        <v>334</v>
      </c>
      <c r="C1361" s="204" t="s">
        <v>17</v>
      </c>
      <c r="D1361" s="204" t="s">
        <v>13</v>
      </c>
      <c r="E1361" s="204" t="s">
        <v>80</v>
      </c>
      <c r="F1361" s="204" t="s">
        <v>68</v>
      </c>
      <c r="G1361" s="204" t="s">
        <v>142</v>
      </c>
      <c r="H1361" s="204" t="s">
        <v>143</v>
      </c>
      <c r="I1361" s="214"/>
      <c r="J1361" s="221">
        <f>J1362</f>
        <v>70544.209999999992</v>
      </c>
      <c r="K1361" s="221">
        <f t="shared" si="624"/>
        <v>0</v>
      </c>
      <c r="L1361" s="221">
        <f t="shared" si="624"/>
        <v>0</v>
      </c>
    </row>
    <row r="1362" spans="1:12" s="206" customFormat="1" ht="25.5" hidden="1">
      <c r="A1362" s="212" t="s">
        <v>253</v>
      </c>
      <c r="B1362" s="224" t="s">
        <v>334</v>
      </c>
      <c r="C1362" s="204" t="s">
        <v>17</v>
      </c>
      <c r="D1362" s="204" t="s">
        <v>13</v>
      </c>
      <c r="E1362" s="204" t="s">
        <v>80</v>
      </c>
      <c r="F1362" s="204" t="s">
        <v>68</v>
      </c>
      <c r="G1362" s="204" t="s">
        <v>142</v>
      </c>
      <c r="H1362" s="204" t="s">
        <v>371</v>
      </c>
      <c r="I1362" s="214"/>
      <c r="J1362" s="221">
        <f>J1363+J1365</f>
        <v>70544.209999999992</v>
      </c>
      <c r="K1362" s="221">
        <f t="shared" ref="K1362:L1362" si="625">K1363+K1365</f>
        <v>0</v>
      </c>
      <c r="L1362" s="221">
        <f t="shared" si="625"/>
        <v>0</v>
      </c>
    </row>
    <row r="1363" spans="1:12" s="206" customFormat="1" ht="38.25" hidden="1">
      <c r="A1363" s="216" t="s">
        <v>94</v>
      </c>
      <c r="B1363" s="224" t="s">
        <v>334</v>
      </c>
      <c r="C1363" s="204" t="s">
        <v>17</v>
      </c>
      <c r="D1363" s="204" t="s">
        <v>13</v>
      </c>
      <c r="E1363" s="204" t="s">
        <v>80</v>
      </c>
      <c r="F1363" s="204" t="s">
        <v>68</v>
      </c>
      <c r="G1363" s="204" t="s">
        <v>142</v>
      </c>
      <c r="H1363" s="204" t="s">
        <v>371</v>
      </c>
      <c r="I1363" s="214" t="s">
        <v>90</v>
      </c>
      <c r="J1363" s="221">
        <f>J1364</f>
        <v>32810.400000000001</v>
      </c>
      <c r="K1363" s="221">
        <v>0</v>
      </c>
      <c r="L1363" s="221">
        <v>0</v>
      </c>
    </row>
    <row r="1364" spans="1:12" s="206" customFormat="1" hidden="1">
      <c r="A1364" s="216" t="s">
        <v>101</v>
      </c>
      <c r="B1364" s="224" t="s">
        <v>334</v>
      </c>
      <c r="C1364" s="204" t="s">
        <v>17</v>
      </c>
      <c r="D1364" s="204" t="s">
        <v>13</v>
      </c>
      <c r="E1364" s="204" t="s">
        <v>80</v>
      </c>
      <c r="F1364" s="204" t="s">
        <v>68</v>
      </c>
      <c r="G1364" s="204" t="s">
        <v>142</v>
      </c>
      <c r="H1364" s="204" t="s">
        <v>371</v>
      </c>
      <c r="I1364" s="214" t="s">
        <v>100</v>
      </c>
      <c r="J1364" s="221">
        <v>32810.400000000001</v>
      </c>
      <c r="K1364" s="221"/>
      <c r="L1364" s="221"/>
    </row>
    <row r="1365" spans="1:12" s="206" customFormat="1" ht="25.5" hidden="1">
      <c r="A1365" s="217" t="s">
        <v>231</v>
      </c>
      <c r="B1365" s="224" t="s">
        <v>334</v>
      </c>
      <c r="C1365" s="204" t="s">
        <v>17</v>
      </c>
      <c r="D1365" s="204" t="s">
        <v>13</v>
      </c>
      <c r="E1365" s="204" t="s">
        <v>80</v>
      </c>
      <c r="F1365" s="204" t="s">
        <v>68</v>
      </c>
      <c r="G1365" s="204" t="s">
        <v>142</v>
      </c>
      <c r="H1365" s="204" t="s">
        <v>371</v>
      </c>
      <c r="I1365" s="214" t="s">
        <v>92</v>
      </c>
      <c r="J1365" s="221">
        <f>J1366</f>
        <v>37733.81</v>
      </c>
      <c r="K1365" s="221">
        <f t="shared" ref="K1365:L1365" si="626">K1366</f>
        <v>0</v>
      </c>
      <c r="L1365" s="221">
        <f t="shared" si="626"/>
        <v>0</v>
      </c>
    </row>
    <row r="1366" spans="1:12" s="206" customFormat="1" ht="25.5" hidden="1">
      <c r="A1366" s="216" t="s">
        <v>96</v>
      </c>
      <c r="B1366" s="224" t="s">
        <v>334</v>
      </c>
      <c r="C1366" s="204" t="s">
        <v>17</v>
      </c>
      <c r="D1366" s="204" t="s">
        <v>13</v>
      </c>
      <c r="E1366" s="204" t="s">
        <v>80</v>
      </c>
      <c r="F1366" s="204" t="s">
        <v>68</v>
      </c>
      <c r="G1366" s="204" t="s">
        <v>142</v>
      </c>
      <c r="H1366" s="204" t="s">
        <v>371</v>
      </c>
      <c r="I1366" s="214" t="s">
        <v>93</v>
      </c>
      <c r="J1366" s="221">
        <v>37733.81</v>
      </c>
      <c r="K1366" s="221"/>
      <c r="L1366" s="221"/>
    </row>
    <row r="1367" spans="1:12" s="232" customFormat="1" ht="31.5" hidden="1">
      <c r="A1367" s="226" t="s">
        <v>26</v>
      </c>
      <c r="B1367" s="228" t="s">
        <v>334</v>
      </c>
      <c r="C1367" s="228" t="s">
        <v>13</v>
      </c>
      <c r="D1367" s="229"/>
      <c r="E1367" s="229"/>
      <c r="F1367" s="229"/>
      <c r="G1367" s="229"/>
      <c r="H1367" s="229"/>
      <c r="I1367" s="230"/>
      <c r="J1367" s="231">
        <f>J1368</f>
        <v>1250000</v>
      </c>
      <c r="K1367" s="231">
        <f t="shared" ref="K1367:L1368" si="627">K1368</f>
        <v>0</v>
      </c>
      <c r="L1367" s="231">
        <f t="shared" si="627"/>
        <v>0</v>
      </c>
    </row>
    <row r="1368" spans="1:12" s="206" customFormat="1" ht="38.25" hidden="1">
      <c r="A1368" s="233" t="s">
        <v>209</v>
      </c>
      <c r="B1368" s="234" t="s">
        <v>334</v>
      </c>
      <c r="C1368" s="234" t="s">
        <v>13</v>
      </c>
      <c r="D1368" s="234" t="s">
        <v>30</v>
      </c>
      <c r="E1368" s="234"/>
      <c r="F1368" s="234"/>
      <c r="G1368" s="234"/>
      <c r="H1368" s="234"/>
      <c r="I1368" s="235"/>
      <c r="J1368" s="236">
        <f>J1369</f>
        <v>1250000</v>
      </c>
      <c r="K1368" s="236">
        <f t="shared" si="627"/>
        <v>0</v>
      </c>
      <c r="L1368" s="236">
        <f t="shared" si="627"/>
        <v>0</v>
      </c>
    </row>
    <row r="1369" spans="1:12" s="206" customFormat="1" ht="51" hidden="1">
      <c r="A1369" s="284" t="s">
        <v>399</v>
      </c>
      <c r="B1369" s="238" t="s">
        <v>334</v>
      </c>
      <c r="C1369" s="238" t="s">
        <v>13</v>
      </c>
      <c r="D1369" s="238" t="s">
        <v>30</v>
      </c>
      <c r="E1369" s="238" t="s">
        <v>199</v>
      </c>
      <c r="F1369" s="238" t="s">
        <v>68</v>
      </c>
      <c r="G1369" s="238" t="s">
        <v>142</v>
      </c>
      <c r="H1369" s="238" t="s">
        <v>143</v>
      </c>
      <c r="I1369" s="239"/>
      <c r="J1369" s="240">
        <f>J1370+J1375</f>
        <v>1250000</v>
      </c>
      <c r="K1369" s="240">
        <f t="shared" ref="K1369:L1369" si="628">K1370+K1375</f>
        <v>0</v>
      </c>
      <c r="L1369" s="240">
        <f t="shared" si="628"/>
        <v>0</v>
      </c>
    </row>
    <row r="1370" spans="1:12" s="206" customFormat="1" hidden="1">
      <c r="A1370" s="218" t="s">
        <v>278</v>
      </c>
      <c r="B1370" s="238" t="s">
        <v>334</v>
      </c>
      <c r="C1370" s="238" t="s">
        <v>13</v>
      </c>
      <c r="D1370" s="238" t="s">
        <v>30</v>
      </c>
      <c r="E1370" s="238" t="s">
        <v>199</v>
      </c>
      <c r="F1370" s="238" t="s">
        <v>68</v>
      </c>
      <c r="G1370" s="238" t="s">
        <v>142</v>
      </c>
      <c r="H1370" s="238" t="s">
        <v>277</v>
      </c>
      <c r="I1370" s="239"/>
      <c r="J1370" s="240">
        <f>J1371+J1373</f>
        <v>50000</v>
      </c>
      <c r="K1370" s="240">
        <f t="shared" ref="K1370:L1370" si="629">K1371+K1373</f>
        <v>0</v>
      </c>
      <c r="L1370" s="240">
        <f t="shared" si="629"/>
        <v>0</v>
      </c>
    </row>
    <row r="1371" spans="1:12" s="206" customFormat="1" ht="25.5" hidden="1">
      <c r="A1371" s="217" t="s">
        <v>231</v>
      </c>
      <c r="B1371" s="238" t="s">
        <v>334</v>
      </c>
      <c r="C1371" s="238" t="s">
        <v>13</v>
      </c>
      <c r="D1371" s="238" t="s">
        <v>30</v>
      </c>
      <c r="E1371" s="238" t="s">
        <v>199</v>
      </c>
      <c r="F1371" s="238" t="s">
        <v>68</v>
      </c>
      <c r="G1371" s="238" t="s">
        <v>142</v>
      </c>
      <c r="H1371" s="238" t="s">
        <v>277</v>
      </c>
      <c r="I1371" s="239" t="s">
        <v>92</v>
      </c>
      <c r="J1371" s="240">
        <f>J1372</f>
        <v>50000</v>
      </c>
      <c r="K1371" s="240">
        <f t="shared" ref="K1371:L1371" si="630">K1372</f>
        <v>0</v>
      </c>
      <c r="L1371" s="240">
        <f t="shared" si="630"/>
        <v>0</v>
      </c>
    </row>
    <row r="1372" spans="1:12" s="206" customFormat="1" ht="25.5" hidden="1">
      <c r="A1372" s="216" t="s">
        <v>96</v>
      </c>
      <c r="B1372" s="238" t="s">
        <v>334</v>
      </c>
      <c r="C1372" s="238" t="s">
        <v>13</v>
      </c>
      <c r="D1372" s="238" t="s">
        <v>30</v>
      </c>
      <c r="E1372" s="238" t="s">
        <v>199</v>
      </c>
      <c r="F1372" s="238" t="s">
        <v>68</v>
      </c>
      <c r="G1372" s="238" t="s">
        <v>142</v>
      </c>
      <c r="H1372" s="238" t="s">
        <v>277</v>
      </c>
      <c r="I1372" s="239" t="s">
        <v>93</v>
      </c>
      <c r="J1372" s="240">
        <v>50000</v>
      </c>
      <c r="K1372" s="240"/>
      <c r="L1372" s="240"/>
    </row>
    <row r="1373" spans="1:12" s="206" customFormat="1" hidden="1">
      <c r="A1373" s="212" t="s">
        <v>98</v>
      </c>
      <c r="B1373" s="238" t="s">
        <v>334</v>
      </c>
      <c r="C1373" s="238" t="s">
        <v>13</v>
      </c>
      <c r="D1373" s="238" t="s">
        <v>30</v>
      </c>
      <c r="E1373" s="238" t="s">
        <v>199</v>
      </c>
      <c r="F1373" s="238" t="s">
        <v>68</v>
      </c>
      <c r="G1373" s="238" t="s">
        <v>142</v>
      </c>
      <c r="H1373" s="238" t="s">
        <v>277</v>
      </c>
      <c r="I1373" s="239" t="s">
        <v>97</v>
      </c>
      <c r="J1373" s="240">
        <f>J1374</f>
        <v>0</v>
      </c>
      <c r="K1373" s="240">
        <f t="shared" ref="K1373:L1373" si="631">K1374</f>
        <v>0</v>
      </c>
      <c r="L1373" s="240">
        <f t="shared" si="631"/>
        <v>0</v>
      </c>
    </row>
    <row r="1374" spans="1:12" s="206" customFormat="1" hidden="1">
      <c r="A1374" s="218" t="s">
        <v>115</v>
      </c>
      <c r="B1374" s="238" t="s">
        <v>334</v>
      </c>
      <c r="C1374" s="238" t="s">
        <v>13</v>
      </c>
      <c r="D1374" s="238" t="s">
        <v>30</v>
      </c>
      <c r="E1374" s="238" t="s">
        <v>199</v>
      </c>
      <c r="F1374" s="238" t="s">
        <v>68</v>
      </c>
      <c r="G1374" s="238" t="s">
        <v>142</v>
      </c>
      <c r="H1374" s="238" t="s">
        <v>277</v>
      </c>
      <c r="I1374" s="239" t="s">
        <v>114</v>
      </c>
      <c r="J1374" s="240"/>
      <c r="K1374" s="240"/>
      <c r="L1374" s="240"/>
    </row>
    <row r="1375" spans="1:12" s="206" customFormat="1" ht="25.5" hidden="1">
      <c r="A1375" s="245" t="s">
        <v>256</v>
      </c>
      <c r="B1375" s="238" t="s">
        <v>334</v>
      </c>
      <c r="C1375" s="238" t="s">
        <v>13</v>
      </c>
      <c r="D1375" s="238" t="s">
        <v>30</v>
      </c>
      <c r="E1375" s="238" t="s">
        <v>199</v>
      </c>
      <c r="F1375" s="238" t="s">
        <v>68</v>
      </c>
      <c r="G1375" s="238" t="s">
        <v>142</v>
      </c>
      <c r="H1375" s="238" t="s">
        <v>380</v>
      </c>
      <c r="I1375" s="239"/>
      <c r="J1375" s="240">
        <f>J1376</f>
        <v>1200000</v>
      </c>
      <c r="K1375" s="240">
        <f t="shared" ref="K1375:L1376" si="632">K1376</f>
        <v>0</v>
      </c>
      <c r="L1375" s="240">
        <f t="shared" si="632"/>
        <v>0</v>
      </c>
    </row>
    <row r="1376" spans="1:12" s="206" customFormat="1" ht="25.5" hidden="1">
      <c r="A1376" s="217" t="s">
        <v>231</v>
      </c>
      <c r="B1376" s="238" t="s">
        <v>334</v>
      </c>
      <c r="C1376" s="238" t="s">
        <v>13</v>
      </c>
      <c r="D1376" s="238" t="s">
        <v>30</v>
      </c>
      <c r="E1376" s="238" t="s">
        <v>199</v>
      </c>
      <c r="F1376" s="238" t="s">
        <v>68</v>
      </c>
      <c r="G1376" s="238" t="s">
        <v>142</v>
      </c>
      <c r="H1376" s="238" t="s">
        <v>380</v>
      </c>
      <c r="I1376" s="239" t="s">
        <v>92</v>
      </c>
      <c r="J1376" s="240">
        <f>J1377</f>
        <v>1200000</v>
      </c>
      <c r="K1376" s="240">
        <f t="shared" si="632"/>
        <v>0</v>
      </c>
      <c r="L1376" s="240">
        <f t="shared" si="632"/>
        <v>0</v>
      </c>
    </row>
    <row r="1377" spans="1:12" s="206" customFormat="1" ht="25.5" hidden="1">
      <c r="A1377" s="216" t="s">
        <v>96</v>
      </c>
      <c r="B1377" s="238" t="s">
        <v>334</v>
      </c>
      <c r="C1377" s="238" t="s">
        <v>13</v>
      </c>
      <c r="D1377" s="238" t="s">
        <v>30</v>
      </c>
      <c r="E1377" s="238" t="s">
        <v>199</v>
      </c>
      <c r="F1377" s="238" t="s">
        <v>68</v>
      </c>
      <c r="G1377" s="238" t="s">
        <v>142</v>
      </c>
      <c r="H1377" s="238" t="s">
        <v>380</v>
      </c>
      <c r="I1377" s="239" t="s">
        <v>93</v>
      </c>
      <c r="J1377" s="240">
        <v>1200000</v>
      </c>
      <c r="K1377" s="240"/>
      <c r="L1377" s="240"/>
    </row>
    <row r="1378" spans="1:12" s="206" customFormat="1" ht="15.75" hidden="1">
      <c r="A1378" s="202" t="s">
        <v>15</v>
      </c>
      <c r="B1378" s="243" t="s">
        <v>334</v>
      </c>
      <c r="C1378" s="243" t="s">
        <v>16</v>
      </c>
      <c r="D1378" s="224"/>
      <c r="E1378" s="224"/>
      <c r="F1378" s="224"/>
      <c r="G1378" s="224"/>
      <c r="H1378" s="224"/>
      <c r="I1378" s="225"/>
      <c r="J1378" s="205">
        <f>J1379+J1384</f>
        <v>550000</v>
      </c>
      <c r="K1378" s="205">
        <f t="shared" ref="K1378:L1382" si="633">K1379</f>
        <v>0</v>
      </c>
      <c r="L1378" s="205">
        <f t="shared" si="633"/>
        <v>0</v>
      </c>
    </row>
    <row r="1379" spans="1:12" s="206" customFormat="1" hidden="1">
      <c r="A1379" s="207" t="s">
        <v>59</v>
      </c>
      <c r="B1379" s="208" t="s">
        <v>334</v>
      </c>
      <c r="C1379" s="208" t="s">
        <v>16</v>
      </c>
      <c r="D1379" s="208" t="s">
        <v>14</v>
      </c>
      <c r="E1379" s="208"/>
      <c r="F1379" s="208"/>
      <c r="G1379" s="208"/>
      <c r="H1379" s="204"/>
      <c r="I1379" s="214"/>
      <c r="J1379" s="211">
        <f>J1380</f>
        <v>0</v>
      </c>
      <c r="K1379" s="211">
        <f t="shared" si="633"/>
        <v>0</v>
      </c>
      <c r="L1379" s="211">
        <f t="shared" si="633"/>
        <v>0</v>
      </c>
    </row>
    <row r="1380" spans="1:12" s="206" customFormat="1" hidden="1">
      <c r="A1380" s="212" t="s">
        <v>82</v>
      </c>
      <c r="B1380" s="204" t="s">
        <v>334</v>
      </c>
      <c r="C1380" s="204" t="s">
        <v>16</v>
      </c>
      <c r="D1380" s="204" t="s">
        <v>14</v>
      </c>
      <c r="E1380" s="204" t="s">
        <v>80</v>
      </c>
      <c r="F1380" s="204" t="s">
        <v>68</v>
      </c>
      <c r="G1380" s="204" t="s">
        <v>142</v>
      </c>
      <c r="H1380" s="204" t="s">
        <v>143</v>
      </c>
      <c r="I1380" s="214"/>
      <c r="J1380" s="215">
        <f>J1381</f>
        <v>0</v>
      </c>
      <c r="K1380" s="215">
        <f t="shared" si="633"/>
        <v>0</v>
      </c>
      <c r="L1380" s="215">
        <f t="shared" si="633"/>
        <v>0</v>
      </c>
    </row>
    <row r="1381" spans="1:12" s="206" customFormat="1" ht="38.25" hidden="1">
      <c r="A1381" s="212" t="s">
        <v>291</v>
      </c>
      <c r="B1381" s="204" t="s">
        <v>334</v>
      </c>
      <c r="C1381" s="204" t="s">
        <v>16</v>
      </c>
      <c r="D1381" s="204" t="s">
        <v>14</v>
      </c>
      <c r="E1381" s="204" t="s">
        <v>80</v>
      </c>
      <c r="F1381" s="204" t="s">
        <v>68</v>
      </c>
      <c r="G1381" s="204" t="s">
        <v>142</v>
      </c>
      <c r="H1381" s="204" t="s">
        <v>167</v>
      </c>
      <c r="I1381" s="214"/>
      <c r="J1381" s="215">
        <f>J1382</f>
        <v>0</v>
      </c>
      <c r="K1381" s="215">
        <f t="shared" si="633"/>
        <v>0</v>
      </c>
      <c r="L1381" s="215">
        <f t="shared" si="633"/>
        <v>0</v>
      </c>
    </row>
    <row r="1382" spans="1:12" s="206" customFormat="1" ht="25.5" hidden="1">
      <c r="A1382" s="217" t="s">
        <v>231</v>
      </c>
      <c r="B1382" s="204" t="s">
        <v>334</v>
      </c>
      <c r="C1382" s="204" t="s">
        <v>16</v>
      </c>
      <c r="D1382" s="204" t="s">
        <v>14</v>
      </c>
      <c r="E1382" s="204" t="s">
        <v>80</v>
      </c>
      <c r="F1382" s="204" t="s">
        <v>68</v>
      </c>
      <c r="G1382" s="204" t="s">
        <v>142</v>
      </c>
      <c r="H1382" s="204" t="s">
        <v>167</v>
      </c>
      <c r="I1382" s="214" t="s">
        <v>92</v>
      </c>
      <c r="J1382" s="215">
        <f>J1383</f>
        <v>0</v>
      </c>
      <c r="K1382" s="215">
        <f t="shared" si="633"/>
        <v>0</v>
      </c>
      <c r="L1382" s="215">
        <f t="shared" si="633"/>
        <v>0</v>
      </c>
    </row>
    <row r="1383" spans="1:12" s="206" customFormat="1" ht="25.5" hidden="1">
      <c r="A1383" s="216" t="s">
        <v>96</v>
      </c>
      <c r="B1383" s="204" t="s">
        <v>334</v>
      </c>
      <c r="C1383" s="204" t="s">
        <v>16</v>
      </c>
      <c r="D1383" s="204" t="s">
        <v>14</v>
      </c>
      <c r="E1383" s="204" t="s">
        <v>80</v>
      </c>
      <c r="F1383" s="204" t="s">
        <v>68</v>
      </c>
      <c r="G1383" s="204" t="s">
        <v>142</v>
      </c>
      <c r="H1383" s="204" t="s">
        <v>167</v>
      </c>
      <c r="I1383" s="214" t="s">
        <v>93</v>
      </c>
      <c r="J1383" s="215"/>
      <c r="K1383" s="215"/>
      <c r="L1383" s="215"/>
    </row>
    <row r="1384" spans="1:12" s="206" customFormat="1" hidden="1">
      <c r="A1384" s="207" t="s">
        <v>37</v>
      </c>
      <c r="B1384" s="209" t="s">
        <v>334</v>
      </c>
      <c r="C1384" s="209" t="s">
        <v>16</v>
      </c>
      <c r="D1384" s="209" t="s">
        <v>31</v>
      </c>
      <c r="E1384" s="209"/>
      <c r="F1384" s="209"/>
      <c r="G1384" s="209"/>
      <c r="H1384" s="204"/>
      <c r="I1384" s="214"/>
      <c r="J1384" s="211">
        <f>J1385</f>
        <v>550000</v>
      </c>
      <c r="K1384" s="211">
        <f t="shared" ref="K1384:L1384" si="634">K1385</f>
        <v>0</v>
      </c>
      <c r="L1384" s="211">
        <f t="shared" si="634"/>
        <v>0</v>
      </c>
    </row>
    <row r="1385" spans="1:12" s="206" customFormat="1" ht="38.25" hidden="1">
      <c r="A1385" s="283" t="s">
        <v>397</v>
      </c>
      <c r="B1385" s="204" t="s">
        <v>334</v>
      </c>
      <c r="C1385" s="204" t="s">
        <v>16</v>
      </c>
      <c r="D1385" s="204" t="s">
        <v>31</v>
      </c>
      <c r="E1385" s="204" t="s">
        <v>13</v>
      </c>
      <c r="F1385" s="204" t="s">
        <v>68</v>
      </c>
      <c r="G1385" s="204" t="s">
        <v>142</v>
      </c>
      <c r="H1385" s="204" t="s">
        <v>143</v>
      </c>
      <c r="I1385" s="214"/>
      <c r="J1385" s="215">
        <f>J1386</f>
        <v>550000</v>
      </c>
      <c r="K1385" s="215">
        <f t="shared" ref="K1385:L1385" si="635">K1386</f>
        <v>0</v>
      </c>
      <c r="L1385" s="215">
        <f t="shared" si="635"/>
        <v>0</v>
      </c>
    </row>
    <row r="1386" spans="1:12" s="206" customFormat="1" ht="25.5" hidden="1">
      <c r="A1386" s="245" t="s">
        <v>256</v>
      </c>
      <c r="B1386" s="204" t="s">
        <v>334</v>
      </c>
      <c r="C1386" s="204" t="s">
        <v>16</v>
      </c>
      <c r="D1386" s="204" t="s">
        <v>31</v>
      </c>
      <c r="E1386" s="204" t="s">
        <v>13</v>
      </c>
      <c r="F1386" s="204" t="s">
        <v>68</v>
      </c>
      <c r="G1386" s="204" t="s">
        <v>142</v>
      </c>
      <c r="H1386" s="238" t="s">
        <v>380</v>
      </c>
      <c r="I1386" s="214"/>
      <c r="J1386" s="221">
        <f>J1387</f>
        <v>550000</v>
      </c>
      <c r="K1386" s="221">
        <f t="shared" ref="K1386:L1387" si="636">K1387</f>
        <v>0</v>
      </c>
      <c r="L1386" s="221">
        <f t="shared" si="636"/>
        <v>0</v>
      </c>
    </row>
    <row r="1387" spans="1:12" s="206" customFormat="1" ht="25.5" hidden="1">
      <c r="A1387" s="217" t="s">
        <v>231</v>
      </c>
      <c r="B1387" s="204" t="s">
        <v>334</v>
      </c>
      <c r="C1387" s="204" t="s">
        <v>16</v>
      </c>
      <c r="D1387" s="204" t="s">
        <v>31</v>
      </c>
      <c r="E1387" s="204" t="s">
        <v>13</v>
      </c>
      <c r="F1387" s="204" t="s">
        <v>68</v>
      </c>
      <c r="G1387" s="204" t="s">
        <v>142</v>
      </c>
      <c r="H1387" s="238" t="s">
        <v>380</v>
      </c>
      <c r="I1387" s="214" t="s">
        <v>92</v>
      </c>
      <c r="J1387" s="221">
        <f>J1388</f>
        <v>550000</v>
      </c>
      <c r="K1387" s="221">
        <f t="shared" si="636"/>
        <v>0</v>
      </c>
      <c r="L1387" s="221">
        <f t="shared" si="636"/>
        <v>0</v>
      </c>
    </row>
    <row r="1388" spans="1:12" s="206" customFormat="1" ht="25.5" hidden="1">
      <c r="A1388" s="216" t="s">
        <v>96</v>
      </c>
      <c r="B1388" s="204" t="s">
        <v>334</v>
      </c>
      <c r="C1388" s="204" t="s">
        <v>16</v>
      </c>
      <c r="D1388" s="204" t="s">
        <v>31</v>
      </c>
      <c r="E1388" s="204" t="s">
        <v>13</v>
      </c>
      <c r="F1388" s="204" t="s">
        <v>68</v>
      </c>
      <c r="G1388" s="204" t="s">
        <v>142</v>
      </c>
      <c r="H1388" s="238" t="s">
        <v>380</v>
      </c>
      <c r="I1388" s="214" t="s">
        <v>93</v>
      </c>
      <c r="J1388" s="221">
        <f>400000+150000</f>
        <v>550000</v>
      </c>
      <c r="K1388" s="221"/>
      <c r="L1388" s="221"/>
    </row>
    <row r="1389" spans="1:12" s="206" customFormat="1" ht="15.75" hidden="1">
      <c r="A1389" s="250" t="s">
        <v>45</v>
      </c>
      <c r="B1389" s="251" t="s">
        <v>334</v>
      </c>
      <c r="C1389" s="251" t="s">
        <v>18</v>
      </c>
      <c r="D1389" s="251"/>
      <c r="E1389" s="251"/>
      <c r="F1389" s="251"/>
      <c r="G1389" s="251"/>
      <c r="H1389" s="251"/>
      <c r="I1389" s="252"/>
      <c r="J1389" s="205">
        <f>J1390+J1399</f>
        <v>2050099</v>
      </c>
      <c r="K1389" s="205">
        <f t="shared" ref="K1389:L1389" si="637">K1390+K1399</f>
        <v>344139.19999999995</v>
      </c>
      <c r="L1389" s="205">
        <f t="shared" si="637"/>
        <v>348341.01</v>
      </c>
    </row>
    <row r="1390" spans="1:12" s="206" customFormat="1" hidden="1">
      <c r="A1390" s="255" t="s">
        <v>46</v>
      </c>
      <c r="B1390" s="209" t="s">
        <v>334</v>
      </c>
      <c r="C1390" s="209" t="s">
        <v>18</v>
      </c>
      <c r="D1390" s="209" t="s">
        <v>17</v>
      </c>
      <c r="E1390" s="209"/>
      <c r="F1390" s="209"/>
      <c r="G1390" s="209"/>
      <c r="H1390" s="209"/>
      <c r="I1390" s="210"/>
      <c r="J1390" s="211">
        <f>J1391+J1395</f>
        <v>1601360</v>
      </c>
      <c r="K1390" s="211">
        <f t="shared" ref="K1390:L1390" si="638">K1391+K1395</f>
        <v>101414.39999999999</v>
      </c>
      <c r="L1390" s="211">
        <f t="shared" si="638"/>
        <v>101470.98</v>
      </c>
    </row>
    <row r="1391" spans="1:12" s="206" customFormat="1" ht="25.5" hidden="1">
      <c r="A1391" s="267" t="s">
        <v>393</v>
      </c>
      <c r="B1391" s="213" t="s">
        <v>334</v>
      </c>
      <c r="C1391" s="213" t="s">
        <v>18</v>
      </c>
      <c r="D1391" s="213" t="s">
        <v>17</v>
      </c>
      <c r="E1391" s="213" t="s">
        <v>3</v>
      </c>
      <c r="F1391" s="213" t="s">
        <v>68</v>
      </c>
      <c r="G1391" s="213" t="s">
        <v>142</v>
      </c>
      <c r="H1391" s="213" t="s">
        <v>143</v>
      </c>
      <c r="I1391" s="254"/>
      <c r="J1391" s="215">
        <f>J1392</f>
        <v>1500000</v>
      </c>
      <c r="K1391" s="215">
        <f t="shared" ref="K1391:L1393" si="639">K1392</f>
        <v>0</v>
      </c>
      <c r="L1391" s="215">
        <f t="shared" si="639"/>
        <v>0</v>
      </c>
    </row>
    <row r="1392" spans="1:12" s="206" customFormat="1" ht="25.5" hidden="1">
      <c r="A1392" s="245" t="s">
        <v>256</v>
      </c>
      <c r="B1392" s="213" t="s">
        <v>334</v>
      </c>
      <c r="C1392" s="213" t="s">
        <v>18</v>
      </c>
      <c r="D1392" s="213" t="s">
        <v>17</v>
      </c>
      <c r="E1392" s="213" t="s">
        <v>3</v>
      </c>
      <c r="F1392" s="213" t="s">
        <v>68</v>
      </c>
      <c r="G1392" s="213" t="s">
        <v>142</v>
      </c>
      <c r="H1392" s="213" t="s">
        <v>380</v>
      </c>
      <c r="I1392" s="254"/>
      <c r="J1392" s="215">
        <f>J1393</f>
        <v>1500000</v>
      </c>
      <c r="K1392" s="215">
        <f t="shared" si="639"/>
        <v>0</v>
      </c>
      <c r="L1392" s="215">
        <f t="shared" si="639"/>
        <v>0</v>
      </c>
    </row>
    <row r="1393" spans="1:12" s="206" customFormat="1" ht="25.5" hidden="1">
      <c r="A1393" s="217" t="s">
        <v>231</v>
      </c>
      <c r="B1393" s="213" t="s">
        <v>334</v>
      </c>
      <c r="C1393" s="213" t="s">
        <v>18</v>
      </c>
      <c r="D1393" s="213" t="s">
        <v>17</v>
      </c>
      <c r="E1393" s="213" t="s">
        <v>3</v>
      </c>
      <c r="F1393" s="213" t="s">
        <v>68</v>
      </c>
      <c r="G1393" s="213" t="s">
        <v>142</v>
      </c>
      <c r="H1393" s="213" t="s">
        <v>380</v>
      </c>
      <c r="I1393" s="254" t="s">
        <v>92</v>
      </c>
      <c r="J1393" s="215">
        <f>J1394</f>
        <v>1500000</v>
      </c>
      <c r="K1393" s="215">
        <f t="shared" si="639"/>
        <v>0</v>
      </c>
      <c r="L1393" s="215">
        <f t="shared" si="639"/>
        <v>0</v>
      </c>
    </row>
    <row r="1394" spans="1:12" s="206" customFormat="1" ht="25.5" hidden="1">
      <c r="A1394" s="216" t="s">
        <v>96</v>
      </c>
      <c r="B1394" s="213" t="s">
        <v>334</v>
      </c>
      <c r="C1394" s="213" t="s">
        <v>18</v>
      </c>
      <c r="D1394" s="213" t="s">
        <v>17</v>
      </c>
      <c r="E1394" s="213" t="s">
        <v>3</v>
      </c>
      <c r="F1394" s="213" t="s">
        <v>68</v>
      </c>
      <c r="G1394" s="213" t="s">
        <v>142</v>
      </c>
      <c r="H1394" s="213" t="s">
        <v>380</v>
      </c>
      <c r="I1394" s="254" t="s">
        <v>93</v>
      </c>
      <c r="J1394" s="215">
        <f>1500000</f>
        <v>1500000</v>
      </c>
      <c r="K1394" s="215"/>
      <c r="L1394" s="215"/>
    </row>
    <row r="1395" spans="1:12" s="206" customFormat="1" hidden="1">
      <c r="A1395" s="212" t="s">
        <v>81</v>
      </c>
      <c r="B1395" s="204" t="s">
        <v>334</v>
      </c>
      <c r="C1395" s="204" t="s">
        <v>18</v>
      </c>
      <c r="D1395" s="204" t="s">
        <v>17</v>
      </c>
      <c r="E1395" s="204" t="s">
        <v>80</v>
      </c>
      <c r="F1395" s="204" t="s">
        <v>68</v>
      </c>
      <c r="G1395" s="204" t="s">
        <v>142</v>
      </c>
      <c r="H1395" s="204" t="s">
        <v>143</v>
      </c>
      <c r="I1395" s="214"/>
      <c r="J1395" s="215">
        <f>J1396</f>
        <v>101360</v>
      </c>
      <c r="K1395" s="215">
        <f t="shared" ref="K1395:L1397" si="640">K1396</f>
        <v>101414.39999999999</v>
      </c>
      <c r="L1395" s="215">
        <f t="shared" si="640"/>
        <v>101470.98</v>
      </c>
    </row>
    <row r="1396" spans="1:12" s="206" customFormat="1" hidden="1">
      <c r="A1396" s="245" t="s">
        <v>298</v>
      </c>
      <c r="B1396" s="204" t="s">
        <v>334</v>
      </c>
      <c r="C1396" s="204" t="s">
        <v>18</v>
      </c>
      <c r="D1396" s="204" t="s">
        <v>17</v>
      </c>
      <c r="E1396" s="204" t="s">
        <v>80</v>
      </c>
      <c r="F1396" s="204" t="s">
        <v>68</v>
      </c>
      <c r="G1396" s="204" t="s">
        <v>142</v>
      </c>
      <c r="H1396" s="204" t="s">
        <v>297</v>
      </c>
      <c r="I1396" s="214"/>
      <c r="J1396" s="215">
        <f>J1397</f>
        <v>101360</v>
      </c>
      <c r="K1396" s="215">
        <f t="shared" si="640"/>
        <v>101414.39999999999</v>
      </c>
      <c r="L1396" s="215">
        <f t="shared" si="640"/>
        <v>101470.98</v>
      </c>
    </row>
    <row r="1397" spans="1:12" s="206" customFormat="1" ht="25.5" hidden="1">
      <c r="A1397" s="217" t="s">
        <v>231</v>
      </c>
      <c r="B1397" s="204" t="s">
        <v>334</v>
      </c>
      <c r="C1397" s="204" t="s">
        <v>18</v>
      </c>
      <c r="D1397" s="204" t="s">
        <v>17</v>
      </c>
      <c r="E1397" s="204" t="s">
        <v>80</v>
      </c>
      <c r="F1397" s="204" t="s">
        <v>68</v>
      </c>
      <c r="G1397" s="204" t="s">
        <v>142</v>
      </c>
      <c r="H1397" s="204" t="s">
        <v>297</v>
      </c>
      <c r="I1397" s="214" t="s">
        <v>92</v>
      </c>
      <c r="J1397" s="215">
        <f>J1398</f>
        <v>101360</v>
      </c>
      <c r="K1397" s="215">
        <f t="shared" si="640"/>
        <v>101414.39999999999</v>
      </c>
      <c r="L1397" s="215">
        <f t="shared" si="640"/>
        <v>101470.98</v>
      </c>
    </row>
    <row r="1398" spans="1:12" s="206" customFormat="1" ht="25.5" hidden="1">
      <c r="A1398" s="216" t="s">
        <v>96</v>
      </c>
      <c r="B1398" s="204" t="s">
        <v>334</v>
      </c>
      <c r="C1398" s="204" t="s">
        <v>18</v>
      </c>
      <c r="D1398" s="204" t="s">
        <v>17</v>
      </c>
      <c r="E1398" s="204" t="s">
        <v>80</v>
      </c>
      <c r="F1398" s="204" t="s">
        <v>68</v>
      </c>
      <c r="G1398" s="204" t="s">
        <v>142</v>
      </c>
      <c r="H1398" s="204" t="s">
        <v>297</v>
      </c>
      <c r="I1398" s="214" t="s">
        <v>93</v>
      </c>
      <c r="J1398" s="215">
        <v>101360</v>
      </c>
      <c r="K1398" s="215">
        <v>101414.39999999999</v>
      </c>
      <c r="L1398" s="215">
        <v>101470.98</v>
      </c>
    </row>
    <row r="1399" spans="1:12" s="232" customFormat="1" hidden="1">
      <c r="A1399" s="255" t="s">
        <v>66</v>
      </c>
      <c r="B1399" s="208" t="s">
        <v>334</v>
      </c>
      <c r="C1399" s="208" t="s">
        <v>18</v>
      </c>
      <c r="D1399" s="208" t="s">
        <v>13</v>
      </c>
      <c r="E1399" s="208"/>
      <c r="F1399" s="208"/>
      <c r="G1399" s="208"/>
      <c r="H1399" s="208"/>
      <c r="I1399" s="219"/>
      <c r="J1399" s="211">
        <f>J1400+J1404</f>
        <v>448739</v>
      </c>
      <c r="K1399" s="211">
        <f t="shared" ref="K1399:L1399" si="641">K1400+K1404</f>
        <v>242724.8</v>
      </c>
      <c r="L1399" s="211">
        <f t="shared" si="641"/>
        <v>246870.03</v>
      </c>
    </row>
    <row r="1400" spans="1:12" s="206" customFormat="1" ht="25.5" hidden="1">
      <c r="A1400" s="269" t="s">
        <v>393</v>
      </c>
      <c r="B1400" s="204" t="s">
        <v>334</v>
      </c>
      <c r="C1400" s="204" t="s">
        <v>18</v>
      </c>
      <c r="D1400" s="204" t="s">
        <v>13</v>
      </c>
      <c r="E1400" s="204" t="s">
        <v>3</v>
      </c>
      <c r="F1400" s="204" t="s">
        <v>68</v>
      </c>
      <c r="G1400" s="204" t="s">
        <v>142</v>
      </c>
      <c r="H1400" s="204" t="s">
        <v>143</v>
      </c>
      <c r="I1400" s="214"/>
      <c r="J1400" s="215">
        <f>J1401</f>
        <v>210000</v>
      </c>
      <c r="K1400" s="215">
        <f t="shared" ref="K1400:L1402" si="642">K1401</f>
        <v>0</v>
      </c>
      <c r="L1400" s="215">
        <f t="shared" si="642"/>
        <v>0</v>
      </c>
    </row>
    <row r="1401" spans="1:12" s="206" customFormat="1" ht="25.5" hidden="1">
      <c r="A1401" s="245" t="s">
        <v>256</v>
      </c>
      <c r="B1401" s="204" t="s">
        <v>334</v>
      </c>
      <c r="C1401" s="204" t="s">
        <v>18</v>
      </c>
      <c r="D1401" s="204" t="s">
        <v>13</v>
      </c>
      <c r="E1401" s="204" t="s">
        <v>3</v>
      </c>
      <c r="F1401" s="204" t="s">
        <v>68</v>
      </c>
      <c r="G1401" s="204" t="s">
        <v>142</v>
      </c>
      <c r="H1401" s="204" t="s">
        <v>380</v>
      </c>
      <c r="I1401" s="214"/>
      <c r="J1401" s="215">
        <f>J1402</f>
        <v>210000</v>
      </c>
      <c r="K1401" s="215">
        <f t="shared" si="642"/>
        <v>0</v>
      </c>
      <c r="L1401" s="215">
        <f t="shared" si="642"/>
        <v>0</v>
      </c>
    </row>
    <row r="1402" spans="1:12" s="206" customFormat="1" ht="25.5" hidden="1">
      <c r="A1402" s="217" t="s">
        <v>231</v>
      </c>
      <c r="B1402" s="204" t="s">
        <v>334</v>
      </c>
      <c r="C1402" s="204" t="s">
        <v>18</v>
      </c>
      <c r="D1402" s="204" t="s">
        <v>13</v>
      </c>
      <c r="E1402" s="204" t="s">
        <v>3</v>
      </c>
      <c r="F1402" s="204" t="s">
        <v>68</v>
      </c>
      <c r="G1402" s="204" t="s">
        <v>142</v>
      </c>
      <c r="H1402" s="204" t="s">
        <v>380</v>
      </c>
      <c r="I1402" s="214" t="s">
        <v>92</v>
      </c>
      <c r="J1402" s="215">
        <f>J1403</f>
        <v>210000</v>
      </c>
      <c r="K1402" s="215">
        <f t="shared" si="642"/>
        <v>0</v>
      </c>
      <c r="L1402" s="215">
        <f t="shared" si="642"/>
        <v>0</v>
      </c>
    </row>
    <row r="1403" spans="1:12" s="206" customFormat="1" ht="25.5" hidden="1">
      <c r="A1403" s="216" t="s">
        <v>96</v>
      </c>
      <c r="B1403" s="204" t="s">
        <v>334</v>
      </c>
      <c r="C1403" s="204" t="s">
        <v>18</v>
      </c>
      <c r="D1403" s="204" t="s">
        <v>13</v>
      </c>
      <c r="E1403" s="204" t="s">
        <v>3</v>
      </c>
      <c r="F1403" s="204" t="s">
        <v>68</v>
      </c>
      <c r="G1403" s="204" t="s">
        <v>142</v>
      </c>
      <c r="H1403" s="204" t="s">
        <v>380</v>
      </c>
      <c r="I1403" s="214" t="s">
        <v>93</v>
      </c>
      <c r="J1403" s="215">
        <v>210000</v>
      </c>
      <c r="K1403" s="215"/>
      <c r="L1403" s="215"/>
    </row>
    <row r="1404" spans="1:12" s="206" customFormat="1" hidden="1">
      <c r="A1404" s="212" t="s">
        <v>81</v>
      </c>
      <c r="B1404" s="204" t="s">
        <v>334</v>
      </c>
      <c r="C1404" s="204" t="s">
        <v>18</v>
      </c>
      <c r="D1404" s="204" t="s">
        <v>13</v>
      </c>
      <c r="E1404" s="204" t="s">
        <v>80</v>
      </c>
      <c r="F1404" s="204" t="s">
        <v>68</v>
      </c>
      <c r="G1404" s="204" t="s">
        <v>142</v>
      </c>
      <c r="H1404" s="204" t="s">
        <v>143</v>
      </c>
      <c r="I1404" s="214"/>
      <c r="J1404" s="215">
        <f>J1405+J1408</f>
        <v>238739</v>
      </c>
      <c r="K1404" s="215">
        <f t="shared" ref="K1404:L1404" si="643">K1405+K1408</f>
        <v>242724.8</v>
      </c>
      <c r="L1404" s="215">
        <f t="shared" si="643"/>
        <v>246870.03</v>
      </c>
    </row>
    <row r="1405" spans="1:12" s="206" customFormat="1" ht="14.25" hidden="1">
      <c r="A1405" s="256" t="s">
        <v>301</v>
      </c>
      <c r="B1405" s="204" t="s">
        <v>334</v>
      </c>
      <c r="C1405" s="204" t="s">
        <v>18</v>
      </c>
      <c r="D1405" s="204" t="s">
        <v>13</v>
      </c>
      <c r="E1405" s="204" t="s">
        <v>80</v>
      </c>
      <c r="F1405" s="204" t="s">
        <v>68</v>
      </c>
      <c r="G1405" s="204" t="s">
        <v>142</v>
      </c>
      <c r="H1405" s="204" t="s">
        <v>300</v>
      </c>
      <c r="I1405" s="214"/>
      <c r="J1405" s="215">
        <f>J1406</f>
        <v>14994</v>
      </c>
      <c r="K1405" s="215">
        <f t="shared" ref="K1405:L1406" si="644">K1406</f>
        <v>14994</v>
      </c>
      <c r="L1405" s="215">
        <f t="shared" si="644"/>
        <v>14994</v>
      </c>
    </row>
    <row r="1406" spans="1:12" s="206" customFormat="1" ht="25.5" hidden="1">
      <c r="A1406" s="217" t="s">
        <v>231</v>
      </c>
      <c r="B1406" s="204" t="s">
        <v>334</v>
      </c>
      <c r="C1406" s="204" t="s">
        <v>18</v>
      </c>
      <c r="D1406" s="204" t="s">
        <v>13</v>
      </c>
      <c r="E1406" s="204" t="s">
        <v>80</v>
      </c>
      <c r="F1406" s="204" t="s">
        <v>68</v>
      </c>
      <c r="G1406" s="204" t="s">
        <v>142</v>
      </c>
      <c r="H1406" s="204" t="s">
        <v>300</v>
      </c>
      <c r="I1406" s="214" t="s">
        <v>92</v>
      </c>
      <c r="J1406" s="215">
        <f>J1407</f>
        <v>14994</v>
      </c>
      <c r="K1406" s="215">
        <f t="shared" si="644"/>
        <v>14994</v>
      </c>
      <c r="L1406" s="215">
        <f t="shared" si="644"/>
        <v>14994</v>
      </c>
    </row>
    <row r="1407" spans="1:12" s="206" customFormat="1" ht="25.5" hidden="1">
      <c r="A1407" s="216" t="s">
        <v>96</v>
      </c>
      <c r="B1407" s="204" t="s">
        <v>334</v>
      </c>
      <c r="C1407" s="204" t="s">
        <v>18</v>
      </c>
      <c r="D1407" s="204" t="s">
        <v>13</v>
      </c>
      <c r="E1407" s="204" t="s">
        <v>80</v>
      </c>
      <c r="F1407" s="204" t="s">
        <v>68</v>
      </c>
      <c r="G1407" s="204" t="s">
        <v>142</v>
      </c>
      <c r="H1407" s="204" t="s">
        <v>300</v>
      </c>
      <c r="I1407" s="214" t="s">
        <v>93</v>
      </c>
      <c r="J1407" s="215">
        <v>14994</v>
      </c>
      <c r="K1407" s="215">
        <v>14994</v>
      </c>
      <c r="L1407" s="215">
        <v>14994</v>
      </c>
    </row>
    <row r="1408" spans="1:12" s="206" customFormat="1" hidden="1">
      <c r="A1408" s="216" t="s">
        <v>303</v>
      </c>
      <c r="B1408" s="204" t="s">
        <v>334</v>
      </c>
      <c r="C1408" s="204" t="s">
        <v>18</v>
      </c>
      <c r="D1408" s="204" t="s">
        <v>13</v>
      </c>
      <c r="E1408" s="204" t="s">
        <v>80</v>
      </c>
      <c r="F1408" s="204" t="s">
        <v>68</v>
      </c>
      <c r="G1408" s="204" t="s">
        <v>142</v>
      </c>
      <c r="H1408" s="204" t="s">
        <v>299</v>
      </c>
      <c r="I1408" s="214"/>
      <c r="J1408" s="215">
        <f>J1409</f>
        <v>223745</v>
      </c>
      <c r="K1408" s="215">
        <f t="shared" ref="K1408:L1409" si="645">K1409</f>
        <v>227730.8</v>
      </c>
      <c r="L1408" s="215">
        <f t="shared" si="645"/>
        <v>231876.03</v>
      </c>
    </row>
    <row r="1409" spans="1:12" s="206" customFormat="1" ht="25.5" hidden="1">
      <c r="A1409" s="217" t="s">
        <v>231</v>
      </c>
      <c r="B1409" s="204" t="s">
        <v>334</v>
      </c>
      <c r="C1409" s="204" t="s">
        <v>18</v>
      </c>
      <c r="D1409" s="204" t="s">
        <v>13</v>
      </c>
      <c r="E1409" s="204" t="s">
        <v>80</v>
      </c>
      <c r="F1409" s="204" t="s">
        <v>68</v>
      </c>
      <c r="G1409" s="204" t="s">
        <v>142</v>
      </c>
      <c r="H1409" s="204" t="s">
        <v>299</v>
      </c>
      <c r="I1409" s="214" t="s">
        <v>92</v>
      </c>
      <c r="J1409" s="215">
        <f>J1410</f>
        <v>223745</v>
      </c>
      <c r="K1409" s="215">
        <f t="shared" si="645"/>
        <v>227730.8</v>
      </c>
      <c r="L1409" s="215">
        <f t="shared" si="645"/>
        <v>231876.03</v>
      </c>
    </row>
    <row r="1410" spans="1:12" s="206" customFormat="1" ht="25.5" hidden="1">
      <c r="A1410" s="216" t="s">
        <v>96</v>
      </c>
      <c r="B1410" s="204" t="s">
        <v>334</v>
      </c>
      <c r="C1410" s="204" t="s">
        <v>18</v>
      </c>
      <c r="D1410" s="204" t="s">
        <v>13</v>
      </c>
      <c r="E1410" s="204" t="s">
        <v>80</v>
      </c>
      <c r="F1410" s="204" t="s">
        <v>68</v>
      </c>
      <c r="G1410" s="204" t="s">
        <v>142</v>
      </c>
      <c r="H1410" s="204" t="s">
        <v>299</v>
      </c>
      <c r="I1410" s="214" t="s">
        <v>93</v>
      </c>
      <c r="J1410" s="215">
        <v>223745</v>
      </c>
      <c r="K1410" s="215">
        <v>227730.8</v>
      </c>
      <c r="L1410" s="215">
        <v>231876.03</v>
      </c>
    </row>
    <row r="1411" spans="1:12" s="199" customFormat="1" ht="15.75" hidden="1">
      <c r="A1411" s="201" t="s">
        <v>356</v>
      </c>
      <c r="J1411" s="200">
        <f>J1412+J1427+J1433+J1456</f>
        <v>95335391</v>
      </c>
      <c r="K1411" s="200">
        <f t="shared" ref="K1411:L1411" si="646">K1412+K1427+K1433+K1456</f>
        <v>96458047.109999999</v>
      </c>
      <c r="L1411" s="200">
        <f t="shared" si="646"/>
        <v>97003046.090000004</v>
      </c>
    </row>
    <row r="1412" spans="1:12" s="206" customFormat="1" ht="15.75" hidden="1">
      <c r="A1412" s="202" t="s">
        <v>32</v>
      </c>
      <c r="B1412" s="203" t="s">
        <v>334</v>
      </c>
      <c r="C1412" s="203" t="s">
        <v>20</v>
      </c>
      <c r="D1412" s="204"/>
      <c r="E1412" s="204"/>
      <c r="F1412" s="204"/>
      <c r="G1412" s="204"/>
      <c r="H1412" s="204"/>
      <c r="I1412" s="204"/>
      <c r="J1412" s="205">
        <f>J1413</f>
        <v>72196144</v>
      </c>
      <c r="K1412" s="205">
        <f t="shared" ref="K1412:L1412" si="647">K1413</f>
        <v>73091246.950000003</v>
      </c>
      <c r="L1412" s="205">
        <f t="shared" si="647"/>
        <v>73571976.810000002</v>
      </c>
    </row>
    <row r="1413" spans="1:12" s="206" customFormat="1" hidden="1">
      <c r="A1413" s="207" t="s">
        <v>1</v>
      </c>
      <c r="B1413" s="208" t="s">
        <v>334</v>
      </c>
      <c r="C1413" s="208" t="s">
        <v>20</v>
      </c>
      <c r="D1413" s="208" t="s">
        <v>48</v>
      </c>
      <c r="E1413" s="208"/>
      <c r="F1413" s="208"/>
      <c r="G1413" s="208"/>
      <c r="H1413" s="204"/>
      <c r="I1413" s="214"/>
      <c r="J1413" s="211">
        <f>J1414+J1419</f>
        <v>72196144</v>
      </c>
      <c r="K1413" s="211">
        <f t="shared" ref="K1413:L1413" si="648">K1414+K1419</f>
        <v>73091246.950000003</v>
      </c>
      <c r="L1413" s="211">
        <f t="shared" si="648"/>
        <v>73571976.810000002</v>
      </c>
    </row>
    <row r="1414" spans="1:12" s="206" customFormat="1" ht="38.25" hidden="1">
      <c r="A1414" s="212" t="s">
        <v>246</v>
      </c>
      <c r="B1414" s="220" t="s">
        <v>334</v>
      </c>
      <c r="C1414" s="220" t="s">
        <v>20</v>
      </c>
      <c r="D1414" s="220" t="s">
        <v>48</v>
      </c>
      <c r="E1414" s="220" t="s">
        <v>27</v>
      </c>
      <c r="F1414" s="220" t="s">
        <v>68</v>
      </c>
      <c r="G1414" s="220" t="s">
        <v>142</v>
      </c>
      <c r="H1414" s="204" t="s">
        <v>143</v>
      </c>
      <c r="I1414" s="214"/>
      <c r="J1414" s="221">
        <f>J1415</f>
        <v>0</v>
      </c>
      <c r="K1414" s="221">
        <f t="shared" ref="K1414:L1417" si="649">K1415</f>
        <v>0</v>
      </c>
      <c r="L1414" s="221">
        <f t="shared" si="649"/>
        <v>0</v>
      </c>
    </row>
    <row r="1415" spans="1:12" s="206" customFormat="1" hidden="1">
      <c r="A1415" s="212" t="s">
        <v>196</v>
      </c>
      <c r="B1415" s="220" t="s">
        <v>334</v>
      </c>
      <c r="C1415" s="220" t="s">
        <v>20</v>
      </c>
      <c r="D1415" s="220" t="s">
        <v>48</v>
      </c>
      <c r="E1415" s="220" t="s">
        <v>27</v>
      </c>
      <c r="F1415" s="220" t="s">
        <v>43</v>
      </c>
      <c r="G1415" s="220" t="s">
        <v>142</v>
      </c>
      <c r="H1415" s="204" t="s">
        <v>143</v>
      </c>
      <c r="I1415" s="214"/>
      <c r="J1415" s="221">
        <f>J1416</f>
        <v>0</v>
      </c>
      <c r="K1415" s="221">
        <f t="shared" si="649"/>
        <v>0</v>
      </c>
      <c r="L1415" s="221">
        <f t="shared" si="649"/>
        <v>0</v>
      </c>
    </row>
    <row r="1416" spans="1:12" s="206" customFormat="1" ht="25.5" hidden="1">
      <c r="A1416" s="212" t="s">
        <v>197</v>
      </c>
      <c r="B1416" s="220" t="s">
        <v>334</v>
      </c>
      <c r="C1416" s="220" t="s">
        <v>20</v>
      </c>
      <c r="D1416" s="220" t="s">
        <v>48</v>
      </c>
      <c r="E1416" s="220" t="s">
        <v>27</v>
      </c>
      <c r="F1416" s="220" t="s">
        <v>43</v>
      </c>
      <c r="G1416" s="220" t="s">
        <v>142</v>
      </c>
      <c r="H1416" s="204" t="s">
        <v>198</v>
      </c>
      <c r="I1416" s="214"/>
      <c r="J1416" s="221">
        <f>J1417</f>
        <v>0</v>
      </c>
      <c r="K1416" s="221">
        <f t="shared" si="649"/>
        <v>0</v>
      </c>
      <c r="L1416" s="221">
        <f t="shared" si="649"/>
        <v>0</v>
      </c>
    </row>
    <row r="1417" spans="1:12" s="206" customFormat="1" ht="25.5" hidden="1">
      <c r="A1417" s="217" t="s">
        <v>231</v>
      </c>
      <c r="B1417" s="220" t="s">
        <v>334</v>
      </c>
      <c r="C1417" s="220" t="s">
        <v>20</v>
      </c>
      <c r="D1417" s="220" t="s">
        <v>48</v>
      </c>
      <c r="E1417" s="220" t="s">
        <v>27</v>
      </c>
      <c r="F1417" s="220" t="s">
        <v>43</v>
      </c>
      <c r="G1417" s="220" t="s">
        <v>142</v>
      </c>
      <c r="H1417" s="204" t="s">
        <v>198</v>
      </c>
      <c r="I1417" s="214" t="s">
        <v>92</v>
      </c>
      <c r="J1417" s="221">
        <f>J1418</f>
        <v>0</v>
      </c>
      <c r="K1417" s="221">
        <f t="shared" si="649"/>
        <v>0</v>
      </c>
      <c r="L1417" s="221">
        <f t="shared" si="649"/>
        <v>0</v>
      </c>
    </row>
    <row r="1418" spans="1:12" s="206" customFormat="1" ht="25.5" hidden="1">
      <c r="A1418" s="216" t="s">
        <v>96</v>
      </c>
      <c r="B1418" s="220" t="s">
        <v>334</v>
      </c>
      <c r="C1418" s="220" t="s">
        <v>20</v>
      </c>
      <c r="D1418" s="220" t="s">
        <v>48</v>
      </c>
      <c r="E1418" s="220" t="s">
        <v>27</v>
      </c>
      <c r="F1418" s="220" t="s">
        <v>43</v>
      </c>
      <c r="G1418" s="220" t="s">
        <v>142</v>
      </c>
      <c r="H1418" s="204" t="s">
        <v>198</v>
      </c>
      <c r="I1418" s="214" t="s">
        <v>93</v>
      </c>
      <c r="J1418" s="221"/>
      <c r="K1418" s="221"/>
      <c r="L1418" s="221"/>
    </row>
    <row r="1419" spans="1:12" s="206" customFormat="1" hidden="1">
      <c r="A1419" s="212" t="s">
        <v>81</v>
      </c>
      <c r="B1419" s="204" t="s">
        <v>334</v>
      </c>
      <c r="C1419" s="204" t="s">
        <v>20</v>
      </c>
      <c r="D1419" s="204" t="s">
        <v>48</v>
      </c>
      <c r="E1419" s="204" t="s">
        <v>80</v>
      </c>
      <c r="F1419" s="204" t="s">
        <v>68</v>
      </c>
      <c r="G1419" s="204" t="s">
        <v>142</v>
      </c>
      <c r="H1419" s="204" t="s">
        <v>143</v>
      </c>
      <c r="I1419" s="214"/>
      <c r="J1419" s="215">
        <f>J1420</f>
        <v>72196144</v>
      </c>
      <c r="K1419" s="215">
        <f t="shared" ref="K1419:L1419" si="650">K1420</f>
        <v>73091246.950000003</v>
      </c>
      <c r="L1419" s="215">
        <f t="shared" si="650"/>
        <v>73571976.810000002</v>
      </c>
    </row>
    <row r="1420" spans="1:12" s="206" customFormat="1" hidden="1">
      <c r="A1420" s="212" t="s">
        <v>89</v>
      </c>
      <c r="B1420" s="224" t="s">
        <v>334</v>
      </c>
      <c r="C1420" s="224" t="s">
        <v>20</v>
      </c>
      <c r="D1420" s="224" t="s">
        <v>48</v>
      </c>
      <c r="E1420" s="204" t="s">
        <v>80</v>
      </c>
      <c r="F1420" s="204" t="s">
        <v>68</v>
      </c>
      <c r="G1420" s="204" t="s">
        <v>142</v>
      </c>
      <c r="H1420" s="224" t="s">
        <v>165</v>
      </c>
      <c r="I1420" s="225"/>
      <c r="J1420" s="215">
        <f>J1421+J1423+J1425</f>
        <v>72196144</v>
      </c>
      <c r="K1420" s="215">
        <f t="shared" ref="K1420:L1420" si="651">K1421+K1423+K1425</f>
        <v>73091246.950000003</v>
      </c>
      <c r="L1420" s="215">
        <f t="shared" si="651"/>
        <v>73571976.810000002</v>
      </c>
    </row>
    <row r="1421" spans="1:12" s="206" customFormat="1" ht="38.25" hidden="1">
      <c r="A1421" s="216" t="s">
        <v>94</v>
      </c>
      <c r="B1421" s="224" t="s">
        <v>334</v>
      </c>
      <c r="C1421" s="224" t="s">
        <v>20</v>
      </c>
      <c r="D1421" s="224" t="s">
        <v>48</v>
      </c>
      <c r="E1421" s="204" t="s">
        <v>80</v>
      </c>
      <c r="F1421" s="204" t="s">
        <v>68</v>
      </c>
      <c r="G1421" s="204" t="s">
        <v>142</v>
      </c>
      <c r="H1421" s="224" t="s">
        <v>165</v>
      </c>
      <c r="I1421" s="225" t="s">
        <v>90</v>
      </c>
      <c r="J1421" s="215">
        <f>J1422</f>
        <v>57790006</v>
      </c>
      <c r="K1421" s="215">
        <f t="shared" ref="K1421:L1421" si="652">K1422</f>
        <v>58224986.149999999</v>
      </c>
      <c r="L1421" s="215">
        <f t="shared" si="652"/>
        <v>58751716.009999998</v>
      </c>
    </row>
    <row r="1422" spans="1:12" s="206" customFormat="1" hidden="1">
      <c r="A1422" s="216" t="s">
        <v>95</v>
      </c>
      <c r="B1422" s="224" t="s">
        <v>334</v>
      </c>
      <c r="C1422" s="224" t="s">
        <v>20</v>
      </c>
      <c r="D1422" s="224" t="s">
        <v>48</v>
      </c>
      <c r="E1422" s="204" t="s">
        <v>80</v>
      </c>
      <c r="F1422" s="204" t="s">
        <v>68</v>
      </c>
      <c r="G1422" s="204" t="s">
        <v>142</v>
      </c>
      <c r="H1422" s="224" t="s">
        <v>165</v>
      </c>
      <c r="I1422" s="225" t="s">
        <v>91</v>
      </c>
      <c r="J1422" s="215">
        <v>57790006</v>
      </c>
      <c r="K1422" s="215">
        <v>58224986.149999999</v>
      </c>
      <c r="L1422" s="215">
        <v>58751716.009999998</v>
      </c>
    </row>
    <row r="1423" spans="1:12" s="206" customFormat="1" ht="25.5" hidden="1">
      <c r="A1423" s="217" t="s">
        <v>231</v>
      </c>
      <c r="B1423" s="224" t="s">
        <v>334</v>
      </c>
      <c r="C1423" s="224" t="s">
        <v>20</v>
      </c>
      <c r="D1423" s="224" t="s">
        <v>48</v>
      </c>
      <c r="E1423" s="204" t="s">
        <v>80</v>
      </c>
      <c r="F1423" s="204" t="s">
        <v>68</v>
      </c>
      <c r="G1423" s="204" t="s">
        <v>142</v>
      </c>
      <c r="H1423" s="224" t="s">
        <v>165</v>
      </c>
      <c r="I1423" s="225" t="s">
        <v>92</v>
      </c>
      <c r="J1423" s="215">
        <f>J1424</f>
        <v>14372530</v>
      </c>
      <c r="K1423" s="215">
        <f t="shared" ref="K1423:L1423" si="653">K1424</f>
        <v>14832652.800000001</v>
      </c>
      <c r="L1423" s="215">
        <f t="shared" si="653"/>
        <v>14786652.800000001</v>
      </c>
    </row>
    <row r="1424" spans="1:12" s="206" customFormat="1" ht="25.5" hidden="1">
      <c r="A1424" s="216" t="s">
        <v>96</v>
      </c>
      <c r="B1424" s="224" t="s">
        <v>334</v>
      </c>
      <c r="C1424" s="224" t="s">
        <v>20</v>
      </c>
      <c r="D1424" s="224" t="s">
        <v>48</v>
      </c>
      <c r="E1424" s="204" t="s">
        <v>80</v>
      </c>
      <c r="F1424" s="204" t="s">
        <v>68</v>
      </c>
      <c r="G1424" s="204" t="s">
        <v>142</v>
      </c>
      <c r="H1424" s="224" t="s">
        <v>165</v>
      </c>
      <c r="I1424" s="225" t="s">
        <v>93</v>
      </c>
      <c r="J1424" s="215">
        <v>14372530</v>
      </c>
      <c r="K1424" s="215">
        <v>14832652.800000001</v>
      </c>
      <c r="L1424" s="215">
        <v>14786652.800000001</v>
      </c>
    </row>
    <row r="1425" spans="1:12" s="206" customFormat="1" hidden="1">
      <c r="A1425" s="216" t="s">
        <v>78</v>
      </c>
      <c r="B1425" s="224" t="s">
        <v>334</v>
      </c>
      <c r="C1425" s="224" t="s">
        <v>20</v>
      </c>
      <c r="D1425" s="224" t="s">
        <v>48</v>
      </c>
      <c r="E1425" s="204" t="s">
        <v>80</v>
      </c>
      <c r="F1425" s="204" t="s">
        <v>68</v>
      </c>
      <c r="G1425" s="204" t="s">
        <v>142</v>
      </c>
      <c r="H1425" s="224" t="s">
        <v>165</v>
      </c>
      <c r="I1425" s="225" t="s">
        <v>75</v>
      </c>
      <c r="J1425" s="215">
        <f>J1426</f>
        <v>33608</v>
      </c>
      <c r="K1425" s="215">
        <f t="shared" ref="K1425:L1425" si="654">K1426</f>
        <v>33608</v>
      </c>
      <c r="L1425" s="215">
        <f t="shared" si="654"/>
        <v>33608</v>
      </c>
    </row>
    <row r="1426" spans="1:12" s="206" customFormat="1" hidden="1">
      <c r="A1426" s="218" t="s">
        <v>119</v>
      </c>
      <c r="B1426" s="224" t="s">
        <v>334</v>
      </c>
      <c r="C1426" s="224" t="s">
        <v>20</v>
      </c>
      <c r="D1426" s="224" t="s">
        <v>48</v>
      </c>
      <c r="E1426" s="204" t="s">
        <v>80</v>
      </c>
      <c r="F1426" s="204" t="s">
        <v>68</v>
      </c>
      <c r="G1426" s="204" t="s">
        <v>142</v>
      </c>
      <c r="H1426" s="224" t="s">
        <v>165</v>
      </c>
      <c r="I1426" s="225" t="s">
        <v>118</v>
      </c>
      <c r="J1426" s="215">
        <v>33608</v>
      </c>
      <c r="K1426" s="215">
        <v>33608</v>
      </c>
      <c r="L1426" s="215">
        <v>33608</v>
      </c>
    </row>
    <row r="1427" spans="1:12" s="232" customFormat="1" ht="31.5" hidden="1">
      <c r="A1427" s="226" t="s">
        <v>26</v>
      </c>
      <c r="B1427" s="228" t="s">
        <v>334</v>
      </c>
      <c r="C1427" s="228" t="s">
        <v>13</v>
      </c>
      <c r="D1427" s="229"/>
      <c r="E1427" s="229"/>
      <c r="F1427" s="229"/>
      <c r="G1427" s="229"/>
      <c r="H1427" s="229"/>
      <c r="I1427" s="230"/>
      <c r="J1427" s="231">
        <f>J1428</f>
        <v>500000</v>
      </c>
      <c r="K1427" s="231">
        <f t="shared" ref="K1427:L1431" si="655">K1428</f>
        <v>500000</v>
      </c>
      <c r="L1427" s="231">
        <f t="shared" si="655"/>
        <v>500000</v>
      </c>
    </row>
    <row r="1428" spans="1:12" s="206" customFormat="1" ht="38.25" hidden="1">
      <c r="A1428" s="233" t="s">
        <v>209</v>
      </c>
      <c r="B1428" s="234" t="s">
        <v>334</v>
      </c>
      <c r="C1428" s="234" t="s">
        <v>13</v>
      </c>
      <c r="D1428" s="234" t="s">
        <v>30</v>
      </c>
      <c r="E1428" s="234"/>
      <c r="F1428" s="234"/>
      <c r="G1428" s="234"/>
      <c r="H1428" s="234"/>
      <c r="I1428" s="235"/>
      <c r="J1428" s="236">
        <f>J1429</f>
        <v>500000</v>
      </c>
      <c r="K1428" s="236">
        <f t="shared" si="655"/>
        <v>500000</v>
      </c>
      <c r="L1428" s="236">
        <f t="shared" si="655"/>
        <v>500000</v>
      </c>
    </row>
    <row r="1429" spans="1:12" s="206" customFormat="1" ht="51" hidden="1">
      <c r="A1429" s="284" t="s">
        <v>399</v>
      </c>
      <c r="B1429" s="238" t="s">
        <v>334</v>
      </c>
      <c r="C1429" s="238" t="s">
        <v>13</v>
      </c>
      <c r="D1429" s="238" t="s">
        <v>30</v>
      </c>
      <c r="E1429" s="238" t="s">
        <v>199</v>
      </c>
      <c r="F1429" s="238" t="s">
        <v>68</v>
      </c>
      <c r="G1429" s="238" t="s">
        <v>142</v>
      </c>
      <c r="H1429" s="238" t="s">
        <v>143</v>
      </c>
      <c r="I1429" s="239"/>
      <c r="J1429" s="240">
        <f>J1430</f>
        <v>500000</v>
      </c>
      <c r="K1429" s="240">
        <f t="shared" si="655"/>
        <v>500000</v>
      </c>
      <c r="L1429" s="240">
        <f t="shared" si="655"/>
        <v>500000</v>
      </c>
    </row>
    <row r="1430" spans="1:12" s="206" customFormat="1" hidden="1">
      <c r="A1430" s="218" t="s">
        <v>278</v>
      </c>
      <c r="B1430" s="238" t="s">
        <v>334</v>
      </c>
      <c r="C1430" s="238" t="s">
        <v>13</v>
      </c>
      <c r="D1430" s="238" t="s">
        <v>30</v>
      </c>
      <c r="E1430" s="238" t="s">
        <v>199</v>
      </c>
      <c r="F1430" s="238" t="s">
        <v>68</v>
      </c>
      <c r="G1430" s="238" t="s">
        <v>142</v>
      </c>
      <c r="H1430" s="238" t="s">
        <v>277</v>
      </c>
      <c r="I1430" s="239"/>
      <c r="J1430" s="240">
        <f>J1431</f>
        <v>500000</v>
      </c>
      <c r="K1430" s="240">
        <f t="shared" si="655"/>
        <v>500000</v>
      </c>
      <c r="L1430" s="240">
        <f t="shared" si="655"/>
        <v>500000</v>
      </c>
    </row>
    <row r="1431" spans="1:12" s="206" customFormat="1" ht="25.5" hidden="1">
      <c r="A1431" s="217" t="s">
        <v>231</v>
      </c>
      <c r="B1431" s="238" t="s">
        <v>334</v>
      </c>
      <c r="C1431" s="238" t="s">
        <v>13</v>
      </c>
      <c r="D1431" s="238" t="s">
        <v>30</v>
      </c>
      <c r="E1431" s="238" t="s">
        <v>199</v>
      </c>
      <c r="F1431" s="238" t="s">
        <v>68</v>
      </c>
      <c r="G1431" s="238" t="s">
        <v>142</v>
      </c>
      <c r="H1431" s="238" t="s">
        <v>277</v>
      </c>
      <c r="I1431" s="239" t="s">
        <v>92</v>
      </c>
      <c r="J1431" s="240">
        <f>J1432</f>
        <v>500000</v>
      </c>
      <c r="K1431" s="240">
        <f t="shared" si="655"/>
        <v>500000</v>
      </c>
      <c r="L1431" s="240">
        <f t="shared" si="655"/>
        <v>500000</v>
      </c>
    </row>
    <row r="1432" spans="1:12" s="206" customFormat="1" ht="25.5" hidden="1">
      <c r="A1432" s="216" t="s">
        <v>96</v>
      </c>
      <c r="B1432" s="238" t="s">
        <v>334</v>
      </c>
      <c r="C1432" s="238" t="s">
        <v>13</v>
      </c>
      <c r="D1432" s="238" t="s">
        <v>30</v>
      </c>
      <c r="E1432" s="238" t="s">
        <v>199</v>
      </c>
      <c r="F1432" s="238" t="s">
        <v>68</v>
      </c>
      <c r="G1432" s="238" t="s">
        <v>142</v>
      </c>
      <c r="H1432" s="238" t="s">
        <v>277</v>
      </c>
      <c r="I1432" s="239" t="s">
        <v>93</v>
      </c>
      <c r="J1432" s="240">
        <v>500000</v>
      </c>
      <c r="K1432" s="240">
        <v>500000</v>
      </c>
      <c r="L1432" s="240">
        <v>500000</v>
      </c>
    </row>
    <row r="1433" spans="1:12" s="206" customFormat="1" ht="15.75" hidden="1">
      <c r="A1433" s="202" t="s">
        <v>15</v>
      </c>
      <c r="B1433" s="243" t="s">
        <v>334</v>
      </c>
      <c r="C1433" s="243" t="s">
        <v>16</v>
      </c>
      <c r="D1433" s="224"/>
      <c r="E1433" s="224"/>
      <c r="F1433" s="224"/>
      <c r="G1433" s="224"/>
      <c r="H1433" s="224"/>
      <c r="I1433" s="225"/>
      <c r="J1433" s="205">
        <f>J1434+J1443</f>
        <v>8610831</v>
      </c>
      <c r="K1433" s="205">
        <f t="shared" ref="K1433:L1433" si="656">K1434+K1443</f>
        <v>8664046.8900000006</v>
      </c>
      <c r="L1433" s="205">
        <f t="shared" si="656"/>
        <v>8667795.4800000004</v>
      </c>
    </row>
    <row r="1434" spans="1:12" s="206" customFormat="1" hidden="1">
      <c r="A1434" s="207" t="s">
        <v>23</v>
      </c>
      <c r="B1434" s="209" t="s">
        <v>334</v>
      </c>
      <c r="C1434" s="209" t="s">
        <v>16</v>
      </c>
      <c r="D1434" s="209" t="s">
        <v>27</v>
      </c>
      <c r="E1434" s="209"/>
      <c r="F1434" s="209"/>
      <c r="G1434" s="209"/>
      <c r="H1434" s="246"/>
      <c r="I1434" s="210"/>
      <c r="J1434" s="211">
        <f>J1435</f>
        <v>5013281</v>
      </c>
      <c r="K1434" s="211">
        <f t="shared" ref="K1434:L1435" si="657">K1435</f>
        <v>5045049.29</v>
      </c>
      <c r="L1434" s="211">
        <f t="shared" si="657"/>
        <v>5047135.43</v>
      </c>
    </row>
    <row r="1435" spans="1:12" s="206" customFormat="1" ht="25.5" hidden="1">
      <c r="A1435" s="283" t="s">
        <v>402</v>
      </c>
      <c r="B1435" s="204" t="s">
        <v>334</v>
      </c>
      <c r="C1435" s="204" t="s">
        <v>16</v>
      </c>
      <c r="D1435" s="204" t="s">
        <v>27</v>
      </c>
      <c r="E1435" s="204" t="s">
        <v>18</v>
      </c>
      <c r="F1435" s="204" t="s">
        <v>68</v>
      </c>
      <c r="G1435" s="204" t="s">
        <v>142</v>
      </c>
      <c r="H1435" s="244" t="s">
        <v>143</v>
      </c>
      <c r="I1435" s="214"/>
      <c r="J1435" s="215">
        <f>J1436</f>
        <v>5013281</v>
      </c>
      <c r="K1435" s="215">
        <f t="shared" si="657"/>
        <v>5045049.29</v>
      </c>
      <c r="L1435" s="215">
        <f t="shared" si="657"/>
        <v>5047135.43</v>
      </c>
    </row>
    <row r="1436" spans="1:12" s="206" customFormat="1" ht="38.25" hidden="1">
      <c r="A1436" s="248" t="s">
        <v>311</v>
      </c>
      <c r="B1436" s="204" t="s">
        <v>334</v>
      </c>
      <c r="C1436" s="204" t="s">
        <v>16</v>
      </c>
      <c r="D1436" s="204" t="s">
        <v>27</v>
      </c>
      <c r="E1436" s="204" t="s">
        <v>18</v>
      </c>
      <c r="F1436" s="204" t="s">
        <v>68</v>
      </c>
      <c r="G1436" s="204" t="s">
        <v>142</v>
      </c>
      <c r="H1436" s="244" t="s">
        <v>288</v>
      </c>
      <c r="I1436" s="214"/>
      <c r="J1436" s="215">
        <f>J1437+J1439+J1441</f>
        <v>5013281</v>
      </c>
      <c r="K1436" s="215">
        <f t="shared" ref="K1436:L1436" si="658">K1437+K1439+K1441</f>
        <v>5045049.29</v>
      </c>
      <c r="L1436" s="215">
        <f t="shared" si="658"/>
        <v>5047135.43</v>
      </c>
    </row>
    <row r="1437" spans="1:12" s="206" customFormat="1" ht="38.25" hidden="1">
      <c r="A1437" s="216" t="s">
        <v>94</v>
      </c>
      <c r="B1437" s="204" t="s">
        <v>334</v>
      </c>
      <c r="C1437" s="204" t="s">
        <v>16</v>
      </c>
      <c r="D1437" s="204" t="s">
        <v>27</v>
      </c>
      <c r="E1437" s="204" t="s">
        <v>18</v>
      </c>
      <c r="F1437" s="204" t="s">
        <v>68</v>
      </c>
      <c r="G1437" s="204" t="s">
        <v>142</v>
      </c>
      <c r="H1437" s="244" t="s">
        <v>288</v>
      </c>
      <c r="I1437" s="214" t="s">
        <v>90</v>
      </c>
      <c r="J1437" s="215">
        <f>J1438</f>
        <v>3214045</v>
      </c>
      <c r="K1437" s="215">
        <f t="shared" ref="K1437:L1437" si="659">K1438</f>
        <v>3245813.29</v>
      </c>
      <c r="L1437" s="215">
        <f t="shared" si="659"/>
        <v>3247899.43</v>
      </c>
    </row>
    <row r="1438" spans="1:12" s="206" customFormat="1" hidden="1">
      <c r="A1438" s="216" t="s">
        <v>95</v>
      </c>
      <c r="B1438" s="204" t="s">
        <v>334</v>
      </c>
      <c r="C1438" s="204" t="s">
        <v>16</v>
      </c>
      <c r="D1438" s="204" t="s">
        <v>27</v>
      </c>
      <c r="E1438" s="204" t="s">
        <v>18</v>
      </c>
      <c r="F1438" s="204" t="s">
        <v>68</v>
      </c>
      <c r="G1438" s="204" t="s">
        <v>142</v>
      </c>
      <c r="H1438" s="244" t="s">
        <v>288</v>
      </c>
      <c r="I1438" s="214" t="s">
        <v>91</v>
      </c>
      <c r="J1438" s="215">
        <v>3214045</v>
      </c>
      <c r="K1438" s="215">
        <v>3245813.29</v>
      </c>
      <c r="L1438" s="215">
        <v>3247899.43</v>
      </c>
    </row>
    <row r="1439" spans="1:12" s="206" customFormat="1" ht="25.5" hidden="1">
      <c r="A1439" s="217" t="s">
        <v>231</v>
      </c>
      <c r="B1439" s="204" t="s">
        <v>334</v>
      </c>
      <c r="C1439" s="204" t="s">
        <v>16</v>
      </c>
      <c r="D1439" s="204" t="s">
        <v>27</v>
      </c>
      <c r="E1439" s="204" t="s">
        <v>18</v>
      </c>
      <c r="F1439" s="204" t="s">
        <v>68</v>
      </c>
      <c r="G1439" s="204" t="s">
        <v>142</v>
      </c>
      <c r="H1439" s="244" t="s">
        <v>288</v>
      </c>
      <c r="I1439" s="214" t="s">
        <v>92</v>
      </c>
      <c r="J1439" s="215">
        <f>J1440</f>
        <v>1780000</v>
      </c>
      <c r="K1439" s="215">
        <f t="shared" ref="K1439:L1439" si="660">K1440</f>
        <v>1780000</v>
      </c>
      <c r="L1439" s="215">
        <f t="shared" si="660"/>
        <v>1780000</v>
      </c>
    </row>
    <row r="1440" spans="1:12" s="206" customFormat="1" ht="25.5" hidden="1">
      <c r="A1440" s="216" t="s">
        <v>96</v>
      </c>
      <c r="B1440" s="204" t="s">
        <v>334</v>
      </c>
      <c r="C1440" s="204" t="s">
        <v>16</v>
      </c>
      <c r="D1440" s="204" t="s">
        <v>27</v>
      </c>
      <c r="E1440" s="204" t="s">
        <v>18</v>
      </c>
      <c r="F1440" s="204" t="s">
        <v>68</v>
      </c>
      <c r="G1440" s="204" t="s">
        <v>142</v>
      </c>
      <c r="H1440" s="244" t="s">
        <v>288</v>
      </c>
      <c r="I1440" s="214" t="s">
        <v>93</v>
      </c>
      <c r="J1440" s="215">
        <v>1780000</v>
      </c>
      <c r="K1440" s="215">
        <v>1780000</v>
      </c>
      <c r="L1440" s="215">
        <v>1780000</v>
      </c>
    </row>
    <row r="1441" spans="1:12" s="206" customFormat="1" hidden="1">
      <c r="A1441" s="216" t="s">
        <v>78</v>
      </c>
      <c r="B1441" s="204" t="s">
        <v>334</v>
      </c>
      <c r="C1441" s="204" t="s">
        <v>16</v>
      </c>
      <c r="D1441" s="204" t="s">
        <v>27</v>
      </c>
      <c r="E1441" s="204" t="s">
        <v>18</v>
      </c>
      <c r="F1441" s="204" t="s">
        <v>68</v>
      </c>
      <c r="G1441" s="204" t="s">
        <v>142</v>
      </c>
      <c r="H1441" s="244" t="s">
        <v>288</v>
      </c>
      <c r="I1441" s="214" t="s">
        <v>75</v>
      </c>
      <c r="J1441" s="215">
        <f>J1442</f>
        <v>19236</v>
      </c>
      <c r="K1441" s="215">
        <f t="shared" ref="K1441:L1441" si="661">K1442</f>
        <v>19236</v>
      </c>
      <c r="L1441" s="215">
        <f t="shared" si="661"/>
        <v>19236</v>
      </c>
    </row>
    <row r="1442" spans="1:12" s="206" customFormat="1" hidden="1">
      <c r="A1442" s="218" t="s">
        <v>119</v>
      </c>
      <c r="B1442" s="204" t="s">
        <v>334</v>
      </c>
      <c r="C1442" s="204" t="s">
        <v>16</v>
      </c>
      <c r="D1442" s="204" t="s">
        <v>27</v>
      </c>
      <c r="E1442" s="204" t="s">
        <v>18</v>
      </c>
      <c r="F1442" s="204" t="s">
        <v>68</v>
      </c>
      <c r="G1442" s="204" t="s">
        <v>142</v>
      </c>
      <c r="H1442" s="244" t="s">
        <v>288</v>
      </c>
      <c r="I1442" s="214" t="s">
        <v>118</v>
      </c>
      <c r="J1442" s="215">
        <v>19236</v>
      </c>
      <c r="K1442" s="215">
        <v>19236</v>
      </c>
      <c r="L1442" s="215">
        <v>19236</v>
      </c>
    </row>
    <row r="1443" spans="1:12" s="206" customFormat="1" hidden="1">
      <c r="A1443" s="207" t="s">
        <v>59</v>
      </c>
      <c r="B1443" s="208" t="s">
        <v>334</v>
      </c>
      <c r="C1443" s="208" t="s">
        <v>16</v>
      </c>
      <c r="D1443" s="208" t="s">
        <v>14</v>
      </c>
      <c r="E1443" s="208"/>
      <c r="F1443" s="208"/>
      <c r="G1443" s="208"/>
      <c r="H1443" s="204"/>
      <c r="I1443" s="214"/>
      <c r="J1443" s="211">
        <f>J1444+J1452</f>
        <v>3597550</v>
      </c>
      <c r="K1443" s="211">
        <f t="shared" ref="K1443:L1443" si="662">K1444+K1452</f>
        <v>3618997.6</v>
      </c>
      <c r="L1443" s="211">
        <f t="shared" si="662"/>
        <v>3620660.05</v>
      </c>
    </row>
    <row r="1444" spans="1:12" s="206" customFormat="1" ht="25.5" hidden="1">
      <c r="A1444" s="283" t="s">
        <v>402</v>
      </c>
      <c r="B1444" s="204" t="s">
        <v>334</v>
      </c>
      <c r="C1444" s="204" t="s">
        <v>16</v>
      </c>
      <c r="D1444" s="204" t="s">
        <v>14</v>
      </c>
      <c r="E1444" s="204" t="s">
        <v>18</v>
      </c>
      <c r="F1444" s="204" t="s">
        <v>68</v>
      </c>
      <c r="G1444" s="204" t="s">
        <v>142</v>
      </c>
      <c r="H1444" s="244" t="s">
        <v>143</v>
      </c>
      <c r="I1444" s="214"/>
      <c r="J1444" s="215">
        <f>J1445</f>
        <v>3597550</v>
      </c>
      <c r="K1444" s="215">
        <f t="shared" ref="K1444:L1444" si="663">K1445</f>
        <v>3618997.6</v>
      </c>
      <c r="L1444" s="215">
        <f t="shared" si="663"/>
        <v>3620660.05</v>
      </c>
    </row>
    <row r="1445" spans="1:12" s="206" customFormat="1" ht="38.25" hidden="1">
      <c r="A1445" s="212" t="s">
        <v>290</v>
      </c>
      <c r="B1445" s="204" t="s">
        <v>334</v>
      </c>
      <c r="C1445" s="204" t="s">
        <v>16</v>
      </c>
      <c r="D1445" s="204" t="s">
        <v>14</v>
      </c>
      <c r="E1445" s="204" t="s">
        <v>18</v>
      </c>
      <c r="F1445" s="204" t="s">
        <v>68</v>
      </c>
      <c r="G1445" s="204" t="s">
        <v>142</v>
      </c>
      <c r="H1445" s="244" t="s">
        <v>289</v>
      </c>
      <c r="I1445" s="214"/>
      <c r="J1445" s="215">
        <f>J1446+J1448+J1450</f>
        <v>3597550</v>
      </c>
      <c r="K1445" s="215">
        <f t="shared" ref="K1445:L1445" si="664">K1446+K1448+K1450</f>
        <v>3618997.6</v>
      </c>
      <c r="L1445" s="215">
        <f t="shared" si="664"/>
        <v>3620660.05</v>
      </c>
    </row>
    <row r="1446" spans="1:12" s="206" customFormat="1" ht="38.25" hidden="1">
      <c r="A1446" s="216" t="s">
        <v>94</v>
      </c>
      <c r="B1446" s="204" t="s">
        <v>334</v>
      </c>
      <c r="C1446" s="204" t="s">
        <v>16</v>
      </c>
      <c r="D1446" s="204" t="s">
        <v>14</v>
      </c>
      <c r="E1446" s="204" t="s">
        <v>18</v>
      </c>
      <c r="F1446" s="204" t="s">
        <v>68</v>
      </c>
      <c r="G1446" s="204" t="s">
        <v>142</v>
      </c>
      <c r="H1446" s="244" t="s">
        <v>289</v>
      </c>
      <c r="I1446" s="214" t="s">
        <v>90</v>
      </c>
      <c r="J1446" s="215">
        <f>J1447</f>
        <v>2164798</v>
      </c>
      <c r="K1446" s="215">
        <f t="shared" ref="K1446:L1446" si="665">K1447</f>
        <v>2186245.6</v>
      </c>
      <c r="L1446" s="215">
        <f t="shared" si="665"/>
        <v>2187908.0499999998</v>
      </c>
    </row>
    <row r="1447" spans="1:12" s="206" customFormat="1" hidden="1">
      <c r="A1447" s="216" t="s">
        <v>95</v>
      </c>
      <c r="B1447" s="204" t="s">
        <v>334</v>
      </c>
      <c r="C1447" s="204" t="s">
        <v>16</v>
      </c>
      <c r="D1447" s="204" t="s">
        <v>14</v>
      </c>
      <c r="E1447" s="204" t="s">
        <v>18</v>
      </c>
      <c r="F1447" s="204" t="s">
        <v>68</v>
      </c>
      <c r="G1447" s="204" t="s">
        <v>142</v>
      </c>
      <c r="H1447" s="244" t="s">
        <v>289</v>
      </c>
      <c r="I1447" s="214" t="s">
        <v>91</v>
      </c>
      <c r="J1447" s="215">
        <v>2164798</v>
      </c>
      <c r="K1447" s="215">
        <v>2186245.6</v>
      </c>
      <c r="L1447" s="215">
        <v>2187908.0499999998</v>
      </c>
    </row>
    <row r="1448" spans="1:12" s="206" customFormat="1" ht="25.5" hidden="1">
      <c r="A1448" s="217" t="s">
        <v>231</v>
      </c>
      <c r="B1448" s="204" t="s">
        <v>334</v>
      </c>
      <c r="C1448" s="204" t="s">
        <v>16</v>
      </c>
      <c r="D1448" s="204" t="s">
        <v>14</v>
      </c>
      <c r="E1448" s="204" t="s">
        <v>18</v>
      </c>
      <c r="F1448" s="204" t="s">
        <v>68</v>
      </c>
      <c r="G1448" s="204" t="s">
        <v>142</v>
      </c>
      <c r="H1448" s="244" t="s">
        <v>289</v>
      </c>
      <c r="I1448" s="214" t="s">
        <v>92</v>
      </c>
      <c r="J1448" s="215">
        <f>J1449</f>
        <v>1410000</v>
      </c>
      <c r="K1448" s="215">
        <f t="shared" ref="K1448:L1448" si="666">K1449</f>
        <v>1410000</v>
      </c>
      <c r="L1448" s="215">
        <f t="shared" si="666"/>
        <v>1410000</v>
      </c>
    </row>
    <row r="1449" spans="1:12" s="206" customFormat="1" ht="25.5" hidden="1">
      <c r="A1449" s="216" t="s">
        <v>96</v>
      </c>
      <c r="B1449" s="204" t="s">
        <v>334</v>
      </c>
      <c r="C1449" s="204" t="s">
        <v>16</v>
      </c>
      <c r="D1449" s="204" t="s">
        <v>14</v>
      </c>
      <c r="E1449" s="204" t="s">
        <v>18</v>
      </c>
      <c r="F1449" s="204" t="s">
        <v>68</v>
      </c>
      <c r="G1449" s="204" t="s">
        <v>142</v>
      </c>
      <c r="H1449" s="244" t="s">
        <v>289</v>
      </c>
      <c r="I1449" s="214" t="s">
        <v>93</v>
      </c>
      <c r="J1449" s="215">
        <v>1410000</v>
      </c>
      <c r="K1449" s="215">
        <v>1410000</v>
      </c>
      <c r="L1449" s="215">
        <v>1410000</v>
      </c>
    </row>
    <row r="1450" spans="1:12" s="206" customFormat="1" hidden="1">
      <c r="A1450" s="216" t="s">
        <v>78</v>
      </c>
      <c r="B1450" s="204" t="s">
        <v>334</v>
      </c>
      <c r="C1450" s="204" t="s">
        <v>16</v>
      </c>
      <c r="D1450" s="204" t="s">
        <v>14</v>
      </c>
      <c r="E1450" s="204" t="s">
        <v>18</v>
      </c>
      <c r="F1450" s="204" t="s">
        <v>68</v>
      </c>
      <c r="G1450" s="204" t="s">
        <v>142</v>
      </c>
      <c r="H1450" s="244" t="s">
        <v>289</v>
      </c>
      <c r="I1450" s="214" t="s">
        <v>75</v>
      </c>
      <c r="J1450" s="215">
        <f>J1451</f>
        <v>22752</v>
      </c>
      <c r="K1450" s="215">
        <f t="shared" ref="K1450:L1450" si="667">K1451</f>
        <v>22752</v>
      </c>
      <c r="L1450" s="215">
        <f t="shared" si="667"/>
        <v>22752</v>
      </c>
    </row>
    <row r="1451" spans="1:12" s="206" customFormat="1" hidden="1">
      <c r="A1451" s="218" t="s">
        <v>119</v>
      </c>
      <c r="B1451" s="204" t="s">
        <v>334</v>
      </c>
      <c r="C1451" s="204" t="s">
        <v>16</v>
      </c>
      <c r="D1451" s="204" t="s">
        <v>14</v>
      </c>
      <c r="E1451" s="204" t="s">
        <v>18</v>
      </c>
      <c r="F1451" s="204" t="s">
        <v>68</v>
      </c>
      <c r="G1451" s="204" t="s">
        <v>142</v>
      </c>
      <c r="H1451" s="244" t="s">
        <v>289</v>
      </c>
      <c r="I1451" s="214" t="s">
        <v>118</v>
      </c>
      <c r="J1451" s="215">
        <v>22752</v>
      </c>
      <c r="K1451" s="215">
        <v>22752</v>
      </c>
      <c r="L1451" s="215">
        <v>22752</v>
      </c>
    </row>
    <row r="1452" spans="1:12" s="206" customFormat="1" hidden="1">
      <c r="A1452" s="212" t="s">
        <v>82</v>
      </c>
      <c r="B1452" s="204" t="s">
        <v>334</v>
      </c>
      <c r="C1452" s="204" t="s">
        <v>16</v>
      </c>
      <c r="D1452" s="204" t="s">
        <v>14</v>
      </c>
      <c r="E1452" s="204" t="s">
        <v>80</v>
      </c>
      <c r="F1452" s="204" t="s">
        <v>68</v>
      </c>
      <c r="G1452" s="204" t="s">
        <v>142</v>
      </c>
      <c r="H1452" s="204" t="s">
        <v>143</v>
      </c>
      <c r="I1452" s="214"/>
      <c r="J1452" s="215">
        <f>J1453</f>
        <v>0</v>
      </c>
      <c r="K1452" s="215">
        <f t="shared" ref="K1452:L1454" si="668">K1453</f>
        <v>0</v>
      </c>
      <c r="L1452" s="215">
        <f t="shared" si="668"/>
        <v>0</v>
      </c>
    </row>
    <row r="1453" spans="1:12" s="206" customFormat="1" ht="38.25" hidden="1">
      <c r="A1453" s="212" t="s">
        <v>291</v>
      </c>
      <c r="B1453" s="204" t="s">
        <v>334</v>
      </c>
      <c r="C1453" s="204" t="s">
        <v>16</v>
      </c>
      <c r="D1453" s="204" t="s">
        <v>14</v>
      </c>
      <c r="E1453" s="204" t="s">
        <v>80</v>
      </c>
      <c r="F1453" s="204" t="s">
        <v>68</v>
      </c>
      <c r="G1453" s="204" t="s">
        <v>142</v>
      </c>
      <c r="H1453" s="204" t="s">
        <v>167</v>
      </c>
      <c r="I1453" s="214"/>
      <c r="J1453" s="215">
        <f>J1454</f>
        <v>0</v>
      </c>
      <c r="K1453" s="215">
        <f t="shared" si="668"/>
        <v>0</v>
      </c>
      <c r="L1453" s="215">
        <f t="shared" si="668"/>
        <v>0</v>
      </c>
    </row>
    <row r="1454" spans="1:12" s="206" customFormat="1" ht="25.5" hidden="1">
      <c r="A1454" s="217" t="s">
        <v>231</v>
      </c>
      <c r="B1454" s="204" t="s">
        <v>334</v>
      </c>
      <c r="C1454" s="204" t="s">
        <v>16</v>
      </c>
      <c r="D1454" s="204" t="s">
        <v>14</v>
      </c>
      <c r="E1454" s="204" t="s">
        <v>80</v>
      </c>
      <c r="F1454" s="204" t="s">
        <v>68</v>
      </c>
      <c r="G1454" s="204" t="s">
        <v>142</v>
      </c>
      <c r="H1454" s="204" t="s">
        <v>167</v>
      </c>
      <c r="I1454" s="214" t="s">
        <v>92</v>
      </c>
      <c r="J1454" s="215">
        <f>J1455</f>
        <v>0</v>
      </c>
      <c r="K1454" s="215">
        <f t="shared" si="668"/>
        <v>0</v>
      </c>
      <c r="L1454" s="215">
        <f t="shared" si="668"/>
        <v>0</v>
      </c>
    </row>
    <row r="1455" spans="1:12" s="206" customFormat="1" ht="25.5" hidden="1">
      <c r="A1455" s="216" t="s">
        <v>96</v>
      </c>
      <c r="B1455" s="204" t="s">
        <v>334</v>
      </c>
      <c r="C1455" s="204" t="s">
        <v>16</v>
      </c>
      <c r="D1455" s="204" t="s">
        <v>14</v>
      </c>
      <c r="E1455" s="204" t="s">
        <v>80</v>
      </c>
      <c r="F1455" s="204" t="s">
        <v>68</v>
      </c>
      <c r="G1455" s="204" t="s">
        <v>142</v>
      </c>
      <c r="H1455" s="204" t="s">
        <v>167</v>
      </c>
      <c r="I1455" s="214" t="s">
        <v>93</v>
      </c>
      <c r="J1455" s="215"/>
      <c r="K1455" s="215"/>
      <c r="L1455" s="215"/>
    </row>
    <row r="1456" spans="1:12" s="206" customFormat="1" ht="15.75" hidden="1">
      <c r="A1456" s="250" t="s">
        <v>45</v>
      </c>
      <c r="B1456" s="251" t="s">
        <v>334</v>
      </c>
      <c r="C1456" s="251" t="s">
        <v>18</v>
      </c>
      <c r="D1456" s="251"/>
      <c r="E1456" s="251"/>
      <c r="F1456" s="251"/>
      <c r="G1456" s="251"/>
      <c r="H1456" s="251"/>
      <c r="I1456" s="252"/>
      <c r="J1456" s="205">
        <f>J1457</f>
        <v>14028416</v>
      </c>
      <c r="K1456" s="205">
        <f t="shared" ref="K1456:L1457" si="669">K1457</f>
        <v>14202753.270000001</v>
      </c>
      <c r="L1456" s="205">
        <f t="shared" si="669"/>
        <v>14263273.800000001</v>
      </c>
    </row>
    <row r="1457" spans="1:12" s="232" customFormat="1" hidden="1">
      <c r="A1457" s="255" t="s">
        <v>66</v>
      </c>
      <c r="B1457" s="208" t="s">
        <v>334</v>
      </c>
      <c r="C1457" s="208" t="s">
        <v>18</v>
      </c>
      <c r="D1457" s="208" t="s">
        <v>13</v>
      </c>
      <c r="E1457" s="208"/>
      <c r="F1457" s="208"/>
      <c r="G1457" s="208"/>
      <c r="H1457" s="208"/>
      <c r="I1457" s="219"/>
      <c r="J1457" s="211">
        <f>J1458</f>
        <v>14028416</v>
      </c>
      <c r="K1457" s="211">
        <f t="shared" si="669"/>
        <v>14202753.270000001</v>
      </c>
      <c r="L1457" s="211">
        <f t="shared" si="669"/>
        <v>14263273.800000001</v>
      </c>
    </row>
    <row r="1458" spans="1:12" s="206" customFormat="1" hidden="1">
      <c r="A1458" s="212" t="s">
        <v>81</v>
      </c>
      <c r="B1458" s="204" t="s">
        <v>334</v>
      </c>
      <c r="C1458" s="204" t="s">
        <v>18</v>
      </c>
      <c r="D1458" s="204" t="s">
        <v>13</v>
      </c>
      <c r="E1458" s="204" t="s">
        <v>80</v>
      </c>
      <c r="F1458" s="204" t="s">
        <v>68</v>
      </c>
      <c r="G1458" s="204" t="s">
        <v>142</v>
      </c>
      <c r="H1458" s="204" t="s">
        <v>143</v>
      </c>
      <c r="I1458" s="214"/>
      <c r="J1458" s="215">
        <f>J1459+J1462</f>
        <v>14028416</v>
      </c>
      <c r="K1458" s="215">
        <f t="shared" ref="K1458:L1458" si="670">K1459+K1462</f>
        <v>14202753.270000001</v>
      </c>
      <c r="L1458" s="215">
        <f t="shared" si="670"/>
        <v>14263273.800000001</v>
      </c>
    </row>
    <row r="1459" spans="1:12" s="206" customFormat="1" ht="14.25" hidden="1">
      <c r="A1459" s="256" t="s">
        <v>301</v>
      </c>
      <c r="B1459" s="204" t="s">
        <v>334</v>
      </c>
      <c r="C1459" s="204" t="s">
        <v>18</v>
      </c>
      <c r="D1459" s="204" t="s">
        <v>13</v>
      </c>
      <c r="E1459" s="204" t="s">
        <v>80</v>
      </c>
      <c r="F1459" s="204" t="s">
        <v>68</v>
      </c>
      <c r="G1459" s="204" t="s">
        <v>142</v>
      </c>
      <c r="H1459" s="204" t="s">
        <v>300</v>
      </c>
      <c r="I1459" s="214"/>
      <c r="J1459" s="215">
        <f>J1460</f>
        <v>50000</v>
      </c>
      <c r="K1459" s="215">
        <f t="shared" ref="K1459:L1460" si="671">K1460</f>
        <v>50000</v>
      </c>
      <c r="L1459" s="215">
        <f t="shared" si="671"/>
        <v>50000</v>
      </c>
    </row>
    <row r="1460" spans="1:12" s="206" customFormat="1" ht="25.5" hidden="1">
      <c r="A1460" s="217" t="s">
        <v>231</v>
      </c>
      <c r="B1460" s="204" t="s">
        <v>334</v>
      </c>
      <c r="C1460" s="204" t="s">
        <v>18</v>
      </c>
      <c r="D1460" s="204" t="s">
        <v>13</v>
      </c>
      <c r="E1460" s="204" t="s">
        <v>80</v>
      </c>
      <c r="F1460" s="204" t="s">
        <v>68</v>
      </c>
      <c r="G1460" s="204" t="s">
        <v>142</v>
      </c>
      <c r="H1460" s="204" t="s">
        <v>300</v>
      </c>
      <c r="I1460" s="214" t="s">
        <v>92</v>
      </c>
      <c r="J1460" s="215">
        <f>J1461</f>
        <v>50000</v>
      </c>
      <c r="K1460" s="215">
        <f t="shared" si="671"/>
        <v>50000</v>
      </c>
      <c r="L1460" s="215">
        <f t="shared" si="671"/>
        <v>50000</v>
      </c>
    </row>
    <row r="1461" spans="1:12" s="206" customFormat="1" ht="25.5" hidden="1">
      <c r="A1461" s="216" t="s">
        <v>96</v>
      </c>
      <c r="B1461" s="204" t="s">
        <v>334</v>
      </c>
      <c r="C1461" s="204" t="s">
        <v>18</v>
      </c>
      <c r="D1461" s="204" t="s">
        <v>13</v>
      </c>
      <c r="E1461" s="204" t="s">
        <v>80</v>
      </c>
      <c r="F1461" s="204" t="s">
        <v>68</v>
      </c>
      <c r="G1461" s="204" t="s">
        <v>142</v>
      </c>
      <c r="H1461" s="204" t="s">
        <v>300</v>
      </c>
      <c r="I1461" s="214" t="s">
        <v>93</v>
      </c>
      <c r="J1461" s="215">
        <v>50000</v>
      </c>
      <c r="K1461" s="215">
        <v>50000</v>
      </c>
      <c r="L1461" s="215">
        <v>50000</v>
      </c>
    </row>
    <row r="1462" spans="1:12" s="206" customFormat="1" hidden="1">
      <c r="A1462" s="216" t="s">
        <v>303</v>
      </c>
      <c r="B1462" s="204" t="s">
        <v>334</v>
      </c>
      <c r="C1462" s="204" t="s">
        <v>18</v>
      </c>
      <c r="D1462" s="204" t="s">
        <v>13</v>
      </c>
      <c r="E1462" s="204" t="s">
        <v>80</v>
      </c>
      <c r="F1462" s="204" t="s">
        <v>68</v>
      </c>
      <c r="G1462" s="204" t="s">
        <v>142</v>
      </c>
      <c r="H1462" s="204" t="s">
        <v>299</v>
      </c>
      <c r="I1462" s="214"/>
      <c r="J1462" s="215">
        <f>J1463+J1465+J1467</f>
        <v>13978416</v>
      </c>
      <c r="K1462" s="215">
        <f t="shared" ref="K1462:L1462" si="672">K1463+K1465+K1467</f>
        <v>14152753.270000001</v>
      </c>
      <c r="L1462" s="215">
        <f t="shared" si="672"/>
        <v>14213273.800000001</v>
      </c>
    </row>
    <row r="1463" spans="1:12" s="206" customFormat="1" ht="38.25" hidden="1">
      <c r="A1463" s="216" t="s">
        <v>94</v>
      </c>
      <c r="B1463" s="204" t="s">
        <v>334</v>
      </c>
      <c r="C1463" s="204" t="s">
        <v>18</v>
      </c>
      <c r="D1463" s="204" t="s">
        <v>13</v>
      </c>
      <c r="E1463" s="204" t="s">
        <v>80</v>
      </c>
      <c r="F1463" s="204" t="s">
        <v>68</v>
      </c>
      <c r="G1463" s="204" t="s">
        <v>142</v>
      </c>
      <c r="H1463" s="204" t="s">
        <v>299</v>
      </c>
      <c r="I1463" s="214" t="s">
        <v>90</v>
      </c>
      <c r="J1463" s="215">
        <f>J1464</f>
        <v>10992627</v>
      </c>
      <c r="K1463" s="215">
        <f t="shared" ref="K1463:L1463" si="673">K1464</f>
        <v>11102052.710000001</v>
      </c>
      <c r="L1463" s="215">
        <f t="shared" si="673"/>
        <v>11162573.24</v>
      </c>
    </row>
    <row r="1464" spans="1:12" s="206" customFormat="1" hidden="1">
      <c r="A1464" s="216" t="s">
        <v>95</v>
      </c>
      <c r="B1464" s="204" t="s">
        <v>334</v>
      </c>
      <c r="C1464" s="204" t="s">
        <v>18</v>
      </c>
      <c r="D1464" s="204" t="s">
        <v>13</v>
      </c>
      <c r="E1464" s="204" t="s">
        <v>80</v>
      </c>
      <c r="F1464" s="204" t="s">
        <v>68</v>
      </c>
      <c r="G1464" s="204" t="s">
        <v>142</v>
      </c>
      <c r="H1464" s="204" t="s">
        <v>299</v>
      </c>
      <c r="I1464" s="214" t="s">
        <v>91</v>
      </c>
      <c r="J1464" s="215">
        <v>10992627</v>
      </c>
      <c r="K1464" s="215">
        <v>11102052.710000001</v>
      </c>
      <c r="L1464" s="215">
        <v>11162573.24</v>
      </c>
    </row>
    <row r="1465" spans="1:12" s="206" customFormat="1" ht="25.5" hidden="1">
      <c r="A1465" s="217" t="s">
        <v>231</v>
      </c>
      <c r="B1465" s="204" t="s">
        <v>334</v>
      </c>
      <c r="C1465" s="204" t="s">
        <v>18</v>
      </c>
      <c r="D1465" s="204" t="s">
        <v>13</v>
      </c>
      <c r="E1465" s="204" t="s">
        <v>80</v>
      </c>
      <c r="F1465" s="204" t="s">
        <v>68</v>
      </c>
      <c r="G1465" s="204" t="s">
        <v>142</v>
      </c>
      <c r="H1465" s="204" t="s">
        <v>299</v>
      </c>
      <c r="I1465" s="214" t="s">
        <v>92</v>
      </c>
      <c r="J1465" s="215">
        <f>J1466</f>
        <v>2962789</v>
      </c>
      <c r="K1465" s="215">
        <f t="shared" ref="K1465:L1465" si="674">K1466</f>
        <v>3027700.56</v>
      </c>
      <c r="L1465" s="215">
        <f t="shared" si="674"/>
        <v>3027700.56</v>
      </c>
    </row>
    <row r="1466" spans="1:12" s="206" customFormat="1" ht="25.5" hidden="1">
      <c r="A1466" s="216" t="s">
        <v>96</v>
      </c>
      <c r="B1466" s="204" t="s">
        <v>334</v>
      </c>
      <c r="C1466" s="204" t="s">
        <v>18</v>
      </c>
      <c r="D1466" s="204" t="s">
        <v>13</v>
      </c>
      <c r="E1466" s="204" t="s">
        <v>80</v>
      </c>
      <c r="F1466" s="204" t="s">
        <v>68</v>
      </c>
      <c r="G1466" s="204" t="s">
        <v>142</v>
      </c>
      <c r="H1466" s="204" t="s">
        <v>299</v>
      </c>
      <c r="I1466" s="214" t="s">
        <v>93</v>
      </c>
      <c r="J1466" s="215">
        <v>2962789</v>
      </c>
      <c r="K1466" s="215">
        <v>3027700.56</v>
      </c>
      <c r="L1466" s="215">
        <v>3027700.56</v>
      </c>
    </row>
    <row r="1467" spans="1:12" s="206" customFormat="1" hidden="1">
      <c r="A1467" s="216" t="s">
        <v>78</v>
      </c>
      <c r="B1467" s="204" t="s">
        <v>334</v>
      </c>
      <c r="C1467" s="204" t="s">
        <v>18</v>
      </c>
      <c r="D1467" s="204" t="s">
        <v>13</v>
      </c>
      <c r="E1467" s="204" t="s">
        <v>80</v>
      </c>
      <c r="F1467" s="204" t="s">
        <v>68</v>
      </c>
      <c r="G1467" s="204" t="s">
        <v>142</v>
      </c>
      <c r="H1467" s="204" t="s">
        <v>299</v>
      </c>
      <c r="I1467" s="214" t="s">
        <v>75</v>
      </c>
      <c r="J1467" s="215">
        <f>J1468</f>
        <v>23000</v>
      </c>
      <c r="K1467" s="215">
        <f t="shared" ref="K1467:L1467" si="675">K1468</f>
        <v>23000</v>
      </c>
      <c r="L1467" s="215">
        <f t="shared" si="675"/>
        <v>23000</v>
      </c>
    </row>
    <row r="1468" spans="1:12" s="206" customFormat="1" hidden="1">
      <c r="A1468" s="218" t="s">
        <v>119</v>
      </c>
      <c r="B1468" s="204" t="s">
        <v>334</v>
      </c>
      <c r="C1468" s="204" t="s">
        <v>18</v>
      </c>
      <c r="D1468" s="204" t="s">
        <v>13</v>
      </c>
      <c r="E1468" s="204" t="s">
        <v>80</v>
      </c>
      <c r="F1468" s="204" t="s">
        <v>68</v>
      </c>
      <c r="G1468" s="204" t="s">
        <v>142</v>
      </c>
      <c r="H1468" s="204" t="s">
        <v>299</v>
      </c>
      <c r="I1468" s="214" t="s">
        <v>118</v>
      </c>
      <c r="J1468" s="215">
        <v>23000</v>
      </c>
      <c r="K1468" s="215">
        <v>23000</v>
      </c>
      <c r="L1468" s="215">
        <v>23000</v>
      </c>
    </row>
    <row r="1469" spans="1:12">
      <c r="A1469" s="85"/>
      <c r="B1469" s="157"/>
      <c r="C1469" s="34"/>
      <c r="D1469" s="34"/>
      <c r="E1469" s="34"/>
      <c r="F1469" s="34"/>
      <c r="G1469" s="34"/>
      <c r="H1469" s="35"/>
      <c r="I1469" s="159"/>
      <c r="J1469" s="78"/>
      <c r="K1469" s="78"/>
      <c r="L1469" s="78"/>
    </row>
    <row r="1470" spans="1:12" ht="25.5">
      <c r="A1470" s="158" t="s">
        <v>342</v>
      </c>
      <c r="B1470" s="43" t="s">
        <v>336</v>
      </c>
      <c r="C1470" s="86"/>
      <c r="D1470" s="86"/>
      <c r="E1470" s="93"/>
      <c r="F1470" s="86"/>
      <c r="G1470" s="86"/>
      <c r="H1470" s="86"/>
      <c r="I1470" s="39"/>
      <c r="J1470" s="102">
        <f>J1471</f>
        <v>2555588</v>
      </c>
      <c r="K1470" s="102">
        <f t="shared" ref="K1470:L1472" si="676">K1471</f>
        <v>2505588</v>
      </c>
      <c r="L1470" s="102">
        <f t="shared" si="676"/>
        <v>2505588</v>
      </c>
    </row>
    <row r="1471" spans="1:12" ht="15.75">
      <c r="A1471" s="23" t="s">
        <v>32</v>
      </c>
      <c r="B1471" s="24" t="s">
        <v>336</v>
      </c>
      <c r="C1471" s="24" t="s">
        <v>20</v>
      </c>
      <c r="D1471" s="1"/>
      <c r="E1471" s="1"/>
      <c r="F1471" s="1"/>
      <c r="G1471" s="1"/>
      <c r="H1471" s="1"/>
      <c r="I1471" s="1"/>
      <c r="J1471" s="96">
        <f>J1472</f>
        <v>2555588</v>
      </c>
      <c r="K1471" s="96">
        <f t="shared" si="676"/>
        <v>2505588</v>
      </c>
      <c r="L1471" s="96">
        <f t="shared" si="676"/>
        <v>2505588</v>
      </c>
    </row>
    <row r="1472" spans="1:12" ht="38.25">
      <c r="A1472" s="4" t="s">
        <v>33</v>
      </c>
      <c r="B1472" s="14" t="s">
        <v>336</v>
      </c>
      <c r="C1472" s="14" t="s">
        <v>20</v>
      </c>
      <c r="D1472" s="14" t="s">
        <v>13</v>
      </c>
      <c r="E1472" s="14"/>
      <c r="F1472" s="14"/>
      <c r="G1472" s="14"/>
      <c r="H1472" s="1"/>
      <c r="I1472" s="1"/>
      <c r="J1472" s="97">
        <f>J1473</f>
        <v>2555588</v>
      </c>
      <c r="K1472" s="97">
        <f t="shared" si="676"/>
        <v>2505588</v>
      </c>
      <c r="L1472" s="97">
        <f t="shared" si="676"/>
        <v>2505588</v>
      </c>
    </row>
    <row r="1473" spans="1:12">
      <c r="A1473" s="7" t="s">
        <v>81</v>
      </c>
      <c r="B1473" s="1" t="s">
        <v>336</v>
      </c>
      <c r="C1473" s="1" t="s">
        <v>20</v>
      </c>
      <c r="D1473" s="1" t="s">
        <v>13</v>
      </c>
      <c r="E1473" s="1" t="s">
        <v>80</v>
      </c>
      <c r="F1473" s="1" t="s">
        <v>68</v>
      </c>
      <c r="G1473" s="1" t="s">
        <v>142</v>
      </c>
      <c r="H1473" s="1" t="s">
        <v>143</v>
      </c>
      <c r="I1473" s="1"/>
      <c r="J1473" s="78">
        <f>J1474+J1477</f>
        <v>2555588</v>
      </c>
      <c r="K1473" s="78">
        <f t="shared" ref="K1473:L1473" si="677">K1474+K1477</f>
        <v>2505588</v>
      </c>
      <c r="L1473" s="78">
        <f t="shared" si="677"/>
        <v>2505588</v>
      </c>
    </row>
    <row r="1474" spans="1:12">
      <c r="A1474" s="5" t="s">
        <v>270</v>
      </c>
      <c r="B1474" s="1" t="s">
        <v>336</v>
      </c>
      <c r="C1474" s="1" t="s">
        <v>20</v>
      </c>
      <c r="D1474" s="1" t="s">
        <v>13</v>
      </c>
      <c r="E1474" s="1" t="s">
        <v>80</v>
      </c>
      <c r="F1474" s="1" t="s">
        <v>68</v>
      </c>
      <c r="G1474" s="1" t="s">
        <v>142</v>
      </c>
      <c r="H1474" s="1" t="s">
        <v>161</v>
      </c>
      <c r="I1474" s="1"/>
      <c r="J1474" s="78">
        <f>J1475</f>
        <v>2284588</v>
      </c>
      <c r="K1474" s="78">
        <f t="shared" ref="K1474:L1475" si="678">K1475</f>
        <v>2284588</v>
      </c>
      <c r="L1474" s="78">
        <f t="shared" si="678"/>
        <v>2284588</v>
      </c>
    </row>
    <row r="1475" spans="1:12" ht="38.25">
      <c r="A1475" s="74" t="s">
        <v>94</v>
      </c>
      <c r="B1475" s="1" t="s">
        <v>336</v>
      </c>
      <c r="C1475" s="1" t="s">
        <v>20</v>
      </c>
      <c r="D1475" s="1" t="s">
        <v>13</v>
      </c>
      <c r="E1475" s="1" t="s">
        <v>80</v>
      </c>
      <c r="F1475" s="1" t="s">
        <v>68</v>
      </c>
      <c r="G1475" s="1" t="s">
        <v>142</v>
      </c>
      <c r="H1475" s="1" t="s">
        <v>161</v>
      </c>
      <c r="I1475" s="13" t="s">
        <v>90</v>
      </c>
      <c r="J1475" s="78">
        <f>J1476</f>
        <v>2284588</v>
      </c>
      <c r="K1475" s="78">
        <f t="shared" si="678"/>
        <v>2284588</v>
      </c>
      <c r="L1475" s="78">
        <f t="shared" si="678"/>
        <v>2284588</v>
      </c>
    </row>
    <row r="1476" spans="1:12">
      <c r="A1476" s="74" t="s">
        <v>101</v>
      </c>
      <c r="B1476" s="1" t="s">
        <v>336</v>
      </c>
      <c r="C1476" s="1" t="s">
        <v>20</v>
      </c>
      <c r="D1476" s="1" t="s">
        <v>13</v>
      </c>
      <c r="E1476" s="1" t="s">
        <v>80</v>
      </c>
      <c r="F1476" s="1" t="s">
        <v>68</v>
      </c>
      <c r="G1476" s="1" t="s">
        <v>142</v>
      </c>
      <c r="H1476" s="1" t="s">
        <v>161</v>
      </c>
      <c r="I1476" s="13" t="s">
        <v>100</v>
      </c>
      <c r="J1476" s="78">
        <v>2284588</v>
      </c>
      <c r="K1476" s="78">
        <v>2284588</v>
      </c>
      <c r="L1476" s="78">
        <v>2284588</v>
      </c>
    </row>
    <row r="1477" spans="1:12" ht="25.5">
      <c r="A1477" s="5" t="s">
        <v>271</v>
      </c>
      <c r="B1477" s="1" t="s">
        <v>336</v>
      </c>
      <c r="C1477" s="1" t="s">
        <v>20</v>
      </c>
      <c r="D1477" s="1" t="s">
        <v>13</v>
      </c>
      <c r="E1477" s="1" t="s">
        <v>80</v>
      </c>
      <c r="F1477" s="1" t="s">
        <v>68</v>
      </c>
      <c r="G1477" s="1" t="s">
        <v>142</v>
      </c>
      <c r="H1477" s="1" t="s">
        <v>162</v>
      </c>
      <c r="I1477" s="13"/>
      <c r="J1477" s="78">
        <f>J1478+J1480</f>
        <v>271000</v>
      </c>
      <c r="K1477" s="78">
        <f t="shared" ref="K1477:L1477" si="679">K1478+K1480</f>
        <v>221000</v>
      </c>
      <c r="L1477" s="78">
        <f t="shared" si="679"/>
        <v>221000</v>
      </c>
    </row>
    <row r="1478" spans="1:12" ht="38.25">
      <c r="A1478" s="74" t="s">
        <v>94</v>
      </c>
      <c r="B1478" s="1" t="s">
        <v>336</v>
      </c>
      <c r="C1478" s="1" t="s">
        <v>20</v>
      </c>
      <c r="D1478" s="1" t="s">
        <v>13</v>
      </c>
      <c r="E1478" s="1" t="s">
        <v>80</v>
      </c>
      <c r="F1478" s="1" t="s">
        <v>68</v>
      </c>
      <c r="G1478" s="1" t="s">
        <v>142</v>
      </c>
      <c r="H1478" s="1" t="s">
        <v>162</v>
      </c>
      <c r="I1478" s="13" t="s">
        <v>90</v>
      </c>
      <c r="J1478" s="78">
        <f>J1479</f>
        <v>125000</v>
      </c>
      <c r="K1478" s="78">
        <f t="shared" ref="K1478:L1478" si="680">K1479</f>
        <v>75000</v>
      </c>
      <c r="L1478" s="78">
        <f t="shared" si="680"/>
        <v>75000</v>
      </c>
    </row>
    <row r="1479" spans="1:12">
      <c r="A1479" s="74" t="s">
        <v>101</v>
      </c>
      <c r="B1479" s="1" t="s">
        <v>336</v>
      </c>
      <c r="C1479" s="1" t="s">
        <v>20</v>
      </c>
      <c r="D1479" s="1" t="s">
        <v>13</v>
      </c>
      <c r="E1479" s="1" t="s">
        <v>80</v>
      </c>
      <c r="F1479" s="1" t="s">
        <v>68</v>
      </c>
      <c r="G1479" s="1" t="s">
        <v>142</v>
      </c>
      <c r="H1479" s="1" t="s">
        <v>162</v>
      </c>
      <c r="I1479" s="13" t="s">
        <v>100</v>
      </c>
      <c r="J1479" s="78">
        <v>125000</v>
      </c>
      <c r="K1479" s="78">
        <v>75000</v>
      </c>
      <c r="L1479" s="78">
        <v>75000</v>
      </c>
    </row>
    <row r="1480" spans="1:12" ht="25.5">
      <c r="A1480" s="75" t="s">
        <v>231</v>
      </c>
      <c r="B1480" s="1" t="s">
        <v>336</v>
      </c>
      <c r="C1480" s="1" t="s">
        <v>20</v>
      </c>
      <c r="D1480" s="1" t="s">
        <v>13</v>
      </c>
      <c r="E1480" s="1" t="s">
        <v>80</v>
      </c>
      <c r="F1480" s="1" t="s">
        <v>68</v>
      </c>
      <c r="G1480" s="1" t="s">
        <v>142</v>
      </c>
      <c r="H1480" s="1" t="s">
        <v>162</v>
      </c>
      <c r="I1480" s="13" t="s">
        <v>92</v>
      </c>
      <c r="J1480" s="78">
        <f>J1481</f>
        <v>146000</v>
      </c>
      <c r="K1480" s="78">
        <f t="shared" ref="K1480:L1480" si="681">K1481</f>
        <v>146000</v>
      </c>
      <c r="L1480" s="78">
        <f t="shared" si="681"/>
        <v>146000</v>
      </c>
    </row>
    <row r="1481" spans="1:12" ht="25.5">
      <c r="A1481" s="74" t="s">
        <v>96</v>
      </c>
      <c r="B1481" s="1" t="s">
        <v>336</v>
      </c>
      <c r="C1481" s="1" t="s">
        <v>20</v>
      </c>
      <c r="D1481" s="1" t="s">
        <v>13</v>
      </c>
      <c r="E1481" s="1" t="s">
        <v>80</v>
      </c>
      <c r="F1481" s="1" t="s">
        <v>68</v>
      </c>
      <c r="G1481" s="1" t="s">
        <v>142</v>
      </c>
      <c r="H1481" s="1" t="s">
        <v>162</v>
      </c>
      <c r="I1481" s="13" t="s">
        <v>93</v>
      </c>
      <c r="J1481" s="78">
        <v>146000</v>
      </c>
      <c r="K1481" s="78">
        <v>146000</v>
      </c>
      <c r="L1481" s="78">
        <v>146000</v>
      </c>
    </row>
    <row r="1482" spans="1:12">
      <c r="A1482" s="114"/>
      <c r="B1482" s="1"/>
      <c r="C1482" s="1"/>
      <c r="D1482" s="1"/>
      <c r="E1482" s="34"/>
      <c r="F1482" s="34"/>
      <c r="G1482" s="34"/>
      <c r="H1482" s="35"/>
      <c r="I1482" s="35"/>
      <c r="J1482" s="78"/>
      <c r="K1482" s="78"/>
      <c r="L1482" s="78"/>
    </row>
    <row r="1483" spans="1:12" ht="25.5">
      <c r="A1483" s="160" t="s">
        <v>343</v>
      </c>
      <c r="B1483" s="124" t="s">
        <v>335</v>
      </c>
      <c r="C1483" s="125"/>
      <c r="D1483" s="125"/>
      <c r="E1483" s="132"/>
      <c r="F1483" s="132"/>
      <c r="G1483" s="132"/>
      <c r="H1483" s="132"/>
      <c r="I1483" s="133"/>
      <c r="J1483" s="126">
        <f>J1484</f>
        <v>1901802</v>
      </c>
      <c r="K1483" s="126">
        <f t="shared" ref="K1483:L1486" si="682">K1484</f>
        <v>1901802</v>
      </c>
      <c r="L1483" s="126">
        <f t="shared" si="682"/>
        <v>1901802</v>
      </c>
    </row>
    <row r="1484" spans="1:12" ht="15.75">
      <c r="A1484" s="23" t="s">
        <v>32</v>
      </c>
      <c r="B1484" s="119" t="s">
        <v>335</v>
      </c>
      <c r="C1484" s="120" t="s">
        <v>20</v>
      </c>
      <c r="D1484" s="120"/>
      <c r="E1484" s="120"/>
      <c r="F1484" s="120"/>
      <c r="G1484" s="120"/>
      <c r="H1484" s="120"/>
      <c r="I1484" s="121"/>
      <c r="J1484" s="122">
        <f>J1485</f>
        <v>1901802</v>
      </c>
      <c r="K1484" s="122">
        <f t="shared" si="682"/>
        <v>1901802</v>
      </c>
      <c r="L1484" s="122">
        <f t="shared" si="682"/>
        <v>1901802</v>
      </c>
    </row>
    <row r="1485" spans="1:12" ht="25.5">
      <c r="A1485" s="18" t="s">
        <v>34</v>
      </c>
      <c r="B1485" s="14" t="s">
        <v>335</v>
      </c>
      <c r="C1485" s="14" t="s">
        <v>20</v>
      </c>
      <c r="D1485" s="14" t="s">
        <v>3</v>
      </c>
      <c r="E1485" s="14"/>
      <c r="F1485" s="14"/>
      <c r="G1485" s="14"/>
      <c r="H1485" s="1"/>
      <c r="I1485" s="13"/>
      <c r="J1485" s="97">
        <f>J1486</f>
        <v>1901802</v>
      </c>
      <c r="K1485" s="97">
        <f t="shared" si="682"/>
        <v>1901802</v>
      </c>
      <c r="L1485" s="97">
        <f t="shared" si="682"/>
        <v>1901802</v>
      </c>
    </row>
    <row r="1486" spans="1:12">
      <c r="A1486" s="7" t="s">
        <v>81</v>
      </c>
      <c r="B1486" s="1" t="s">
        <v>335</v>
      </c>
      <c r="C1486" s="1" t="s">
        <v>20</v>
      </c>
      <c r="D1486" s="1" t="s">
        <v>3</v>
      </c>
      <c r="E1486" s="1" t="s">
        <v>80</v>
      </c>
      <c r="F1486" s="1" t="s">
        <v>68</v>
      </c>
      <c r="G1486" s="1" t="s">
        <v>142</v>
      </c>
      <c r="H1486" s="1" t="s">
        <v>143</v>
      </c>
      <c r="I1486" s="13"/>
      <c r="J1486" s="78">
        <f>J1487</f>
        <v>1901802</v>
      </c>
      <c r="K1486" s="78">
        <f t="shared" si="682"/>
        <v>1901802</v>
      </c>
      <c r="L1486" s="78">
        <f t="shared" si="682"/>
        <v>1901802</v>
      </c>
    </row>
    <row r="1487" spans="1:12">
      <c r="A1487" s="11" t="s">
        <v>240</v>
      </c>
      <c r="B1487" s="1" t="s">
        <v>335</v>
      </c>
      <c r="C1487" s="1" t="s">
        <v>20</v>
      </c>
      <c r="D1487" s="1" t="s">
        <v>3</v>
      </c>
      <c r="E1487" s="1" t="s">
        <v>80</v>
      </c>
      <c r="F1487" s="1" t="s">
        <v>68</v>
      </c>
      <c r="G1487" s="1" t="s">
        <v>142</v>
      </c>
      <c r="H1487" s="1" t="s">
        <v>241</v>
      </c>
      <c r="I1487" s="13"/>
      <c r="J1487" s="78">
        <f>J1488+J1490</f>
        <v>1901802</v>
      </c>
      <c r="K1487" s="78">
        <f t="shared" ref="K1487:L1487" si="683">K1488+K1490</f>
        <v>1901802</v>
      </c>
      <c r="L1487" s="78">
        <f t="shared" si="683"/>
        <v>1901802</v>
      </c>
    </row>
    <row r="1488" spans="1:12" ht="38.25">
      <c r="A1488" s="74" t="s">
        <v>94</v>
      </c>
      <c r="B1488" s="1" t="s">
        <v>335</v>
      </c>
      <c r="C1488" s="1" t="s">
        <v>20</v>
      </c>
      <c r="D1488" s="1" t="s">
        <v>3</v>
      </c>
      <c r="E1488" s="1" t="s">
        <v>80</v>
      </c>
      <c r="F1488" s="1" t="s">
        <v>68</v>
      </c>
      <c r="G1488" s="1" t="s">
        <v>142</v>
      </c>
      <c r="H1488" s="1" t="s">
        <v>241</v>
      </c>
      <c r="I1488" s="13" t="s">
        <v>90</v>
      </c>
      <c r="J1488" s="78">
        <f>J1489</f>
        <v>1844302</v>
      </c>
      <c r="K1488" s="78">
        <f t="shared" ref="K1488:L1488" si="684">K1489</f>
        <v>1844302</v>
      </c>
      <c r="L1488" s="78">
        <f t="shared" si="684"/>
        <v>1844302</v>
      </c>
    </row>
    <row r="1489" spans="1:12">
      <c r="A1489" s="74" t="s">
        <v>101</v>
      </c>
      <c r="B1489" s="1" t="s">
        <v>335</v>
      </c>
      <c r="C1489" s="1" t="s">
        <v>20</v>
      </c>
      <c r="D1489" s="1" t="s">
        <v>3</v>
      </c>
      <c r="E1489" s="1" t="s">
        <v>80</v>
      </c>
      <c r="F1489" s="1" t="s">
        <v>68</v>
      </c>
      <c r="G1489" s="1" t="s">
        <v>142</v>
      </c>
      <c r="H1489" s="1" t="s">
        <v>241</v>
      </c>
      <c r="I1489" s="13" t="s">
        <v>100</v>
      </c>
      <c r="J1489" s="78">
        <v>1844302</v>
      </c>
      <c r="K1489" s="78">
        <v>1844302</v>
      </c>
      <c r="L1489" s="78">
        <v>1844302</v>
      </c>
    </row>
    <row r="1490" spans="1:12" ht="25.5">
      <c r="A1490" s="75" t="s">
        <v>231</v>
      </c>
      <c r="B1490" s="1" t="s">
        <v>335</v>
      </c>
      <c r="C1490" s="1" t="s">
        <v>20</v>
      </c>
      <c r="D1490" s="1" t="s">
        <v>3</v>
      </c>
      <c r="E1490" s="1" t="s">
        <v>80</v>
      </c>
      <c r="F1490" s="1" t="s">
        <v>68</v>
      </c>
      <c r="G1490" s="1" t="s">
        <v>142</v>
      </c>
      <c r="H1490" s="1" t="s">
        <v>241</v>
      </c>
      <c r="I1490" s="13" t="s">
        <v>92</v>
      </c>
      <c r="J1490" s="78">
        <f>J1491</f>
        <v>57500</v>
      </c>
      <c r="K1490" s="78">
        <f t="shared" ref="K1490:L1490" si="685">K1491</f>
        <v>57500</v>
      </c>
      <c r="L1490" s="78">
        <f t="shared" si="685"/>
        <v>57500</v>
      </c>
    </row>
    <row r="1491" spans="1:12" ht="27.75" customHeight="1">
      <c r="A1491" s="74" t="s">
        <v>96</v>
      </c>
      <c r="B1491" s="1" t="s">
        <v>335</v>
      </c>
      <c r="C1491" s="1" t="s">
        <v>20</v>
      </c>
      <c r="D1491" s="1" t="s">
        <v>3</v>
      </c>
      <c r="E1491" s="1" t="s">
        <v>80</v>
      </c>
      <c r="F1491" s="1" t="s">
        <v>68</v>
      </c>
      <c r="G1491" s="1" t="s">
        <v>142</v>
      </c>
      <c r="H1491" s="1" t="s">
        <v>241</v>
      </c>
      <c r="I1491" s="13" t="s">
        <v>93</v>
      </c>
      <c r="J1491" s="78">
        <v>57500</v>
      </c>
      <c r="K1491" s="78">
        <v>57500</v>
      </c>
      <c r="L1491" s="78">
        <v>57500</v>
      </c>
    </row>
    <row r="1492" spans="1:12">
      <c r="A1492" s="2"/>
      <c r="B1492" s="45"/>
      <c r="C1492" s="1"/>
      <c r="D1492" s="1"/>
      <c r="E1492" s="1"/>
      <c r="F1492" s="1"/>
      <c r="G1492" s="1"/>
      <c r="H1492" s="1"/>
      <c r="I1492" s="13"/>
      <c r="J1492" s="78"/>
      <c r="K1492" s="78"/>
      <c r="L1492" s="78"/>
    </row>
    <row r="1493" spans="1:12">
      <c r="A1493" s="145" t="s">
        <v>325</v>
      </c>
      <c r="B1493" s="146"/>
      <c r="C1493" s="147"/>
      <c r="D1493" s="148"/>
      <c r="E1493" s="146"/>
      <c r="F1493" s="146"/>
      <c r="G1493" s="146"/>
      <c r="H1493" s="149"/>
      <c r="I1493" s="149"/>
      <c r="J1493" s="150">
        <v>0</v>
      </c>
      <c r="K1493" s="150">
        <v>18053595</v>
      </c>
      <c r="L1493" s="150">
        <v>36325590</v>
      </c>
    </row>
    <row r="1494" spans="1:12" ht="15">
      <c r="A1494" s="66" t="s">
        <v>38</v>
      </c>
      <c r="B1494" s="67"/>
      <c r="C1494" s="68"/>
      <c r="D1494" s="68"/>
      <c r="E1494" s="68"/>
      <c r="F1494" s="68"/>
      <c r="G1494" s="68"/>
      <c r="H1494" s="68"/>
      <c r="I1494" s="68"/>
      <c r="J1494" s="103">
        <f>J12+J141+J292+J340+J367+J1470+J1483+J1493</f>
        <v>1035802533.1399999</v>
      </c>
      <c r="K1494" s="103">
        <f>K12+K141+K292+K340+K367+K1470+K1483+K1493</f>
        <v>1005278892.5999999</v>
      </c>
      <c r="L1494" s="103">
        <f>L12+L141+L292+L340+L367+L1470+L1483+L1493</f>
        <v>1012280564.99</v>
      </c>
    </row>
    <row r="1495" spans="1:12">
      <c r="A1495" t="s">
        <v>113</v>
      </c>
      <c r="H1495" t="s">
        <v>124</v>
      </c>
    </row>
    <row r="1496" spans="1:12" ht="15">
      <c r="A1496" s="151"/>
      <c r="B1496" s="151"/>
      <c r="C1496" s="152"/>
      <c r="D1496" s="152"/>
      <c r="E1496" s="152"/>
      <c r="F1496" s="152"/>
      <c r="G1496" s="152"/>
      <c r="H1496" s="152"/>
      <c r="I1496" s="152" t="s">
        <v>428</v>
      </c>
      <c r="J1496" s="279">
        <v>317411652.44</v>
      </c>
      <c r="K1496" s="279">
        <v>283135102.89999998</v>
      </c>
      <c r="L1496" s="279">
        <v>285768775.29000002</v>
      </c>
    </row>
    <row r="1497" spans="1:12" ht="15">
      <c r="A1497" s="151"/>
      <c r="B1497" s="151"/>
      <c r="C1497" s="152"/>
      <c r="D1497" s="152"/>
      <c r="E1497" s="152"/>
      <c r="F1497" s="152"/>
      <c r="G1497" s="152"/>
      <c r="H1497" s="152"/>
      <c r="I1497" s="152" t="s">
        <v>429</v>
      </c>
      <c r="J1497" s="279">
        <v>713390880.70000005</v>
      </c>
      <c r="K1497" s="279">
        <v>722143789.70000005</v>
      </c>
      <c r="L1497" s="279">
        <v>726511789.70000005</v>
      </c>
    </row>
    <row r="1498" spans="1:12" ht="15">
      <c r="A1498" s="151"/>
      <c r="B1498" s="151"/>
      <c r="C1498" s="152"/>
      <c r="D1498" s="152"/>
      <c r="E1498" s="152"/>
      <c r="F1498" s="152"/>
      <c r="G1498" s="152"/>
      <c r="H1498" s="152"/>
      <c r="I1498" s="152" t="s">
        <v>430</v>
      </c>
      <c r="J1498" s="279">
        <v>5000000</v>
      </c>
      <c r="K1498" s="279"/>
      <c r="L1498" s="279"/>
    </row>
    <row r="1499" spans="1:12" ht="15">
      <c r="A1499" s="151"/>
      <c r="B1499" s="151"/>
      <c r="C1499" s="152"/>
      <c r="D1499" s="152"/>
      <c r="E1499" s="152"/>
      <c r="F1499" s="152"/>
      <c r="G1499" s="152"/>
      <c r="H1499" s="152"/>
      <c r="I1499" s="152"/>
      <c r="J1499" s="279">
        <f>J1496+J1497+J1498</f>
        <v>1035802533.1400001</v>
      </c>
      <c r="K1499" s="279">
        <f t="shared" ref="K1499:L1499" si="686">K1496+K1497+K1498</f>
        <v>1005278892.6</v>
      </c>
      <c r="L1499" s="279">
        <f t="shared" si="686"/>
        <v>1012280564.99</v>
      </c>
    </row>
    <row r="1500" spans="1:12" ht="15">
      <c r="A1500" s="151"/>
      <c r="B1500" s="151"/>
      <c r="C1500" s="152"/>
      <c r="D1500" s="152"/>
      <c r="E1500" s="152"/>
      <c r="F1500" s="152"/>
      <c r="G1500" s="152"/>
      <c r="H1500" s="152"/>
      <c r="I1500" s="152"/>
    </row>
    <row r="1501" spans="1:12" ht="15">
      <c r="A1501" s="151"/>
      <c r="B1501" s="151"/>
      <c r="C1501" s="152"/>
      <c r="D1501" s="152"/>
      <c r="E1501" s="152"/>
      <c r="F1501" s="152"/>
      <c r="G1501" s="152"/>
      <c r="H1501" s="152"/>
      <c r="I1501" s="152"/>
    </row>
    <row r="1502" spans="1:12" ht="15">
      <c r="A1502" s="151"/>
      <c r="B1502" s="151"/>
      <c r="C1502" s="152"/>
      <c r="D1502" s="152"/>
      <c r="E1502" s="152"/>
      <c r="F1502" s="152"/>
      <c r="G1502" s="152"/>
      <c r="H1502" s="152"/>
      <c r="I1502" s="152"/>
    </row>
    <row r="1503" spans="1:12" ht="15">
      <c r="A1503" s="151"/>
      <c r="B1503" s="151"/>
      <c r="C1503" s="152"/>
      <c r="D1503" s="152"/>
      <c r="E1503" s="152"/>
      <c r="F1503" s="152"/>
      <c r="G1503" s="152"/>
      <c r="H1503" s="152"/>
      <c r="I1503" s="152"/>
    </row>
    <row r="1528" spans="1:1">
      <c r="A1528" s="61"/>
    </row>
    <row r="1530" spans="1:1">
      <c r="A1530" s="61"/>
    </row>
  </sheetData>
  <mergeCells count="10">
    <mergeCell ref="J7:L7"/>
    <mergeCell ref="J8:L8"/>
    <mergeCell ref="A6:L6"/>
    <mergeCell ref="E10:H10"/>
    <mergeCell ref="A8:A9"/>
    <mergeCell ref="B8:B9"/>
    <mergeCell ref="C8:C9"/>
    <mergeCell ref="D8:D9"/>
    <mergeCell ref="E8:H9"/>
    <mergeCell ref="I8:I9"/>
  </mergeCells>
  <phoneticPr fontId="0" type="noConversion"/>
  <pageMargins left="0.59055118110236227" right="0.19685039370078741" top="0.39370078740157483" bottom="0.39370078740157483" header="0.15748031496062992" footer="0.19685039370078741"/>
  <pageSetup paperSize="9" scale="56" firstPageNumber="58" fitToHeight="99" orientation="portrait" r:id="rId1"/>
  <headerFooter alignWithMargins="0">
    <oddFooter>&amp;C&amp;P</oddFooter>
  </headerFooter>
  <rowBreaks count="2" manualBreakCount="2">
    <brk id="67" max="11" man="1"/>
    <brk id="1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разд,подр</vt:lpstr>
      <vt:lpstr>ведомств</vt:lpstr>
      <vt:lpstr>ведомств!Заголовки_для_печати</vt:lpstr>
      <vt:lpstr>'разд,подр'!Заголовки_для_печати</vt:lpstr>
      <vt:lpstr>ведомств!Область_печати</vt:lpstr>
      <vt:lpstr>'разд,подр'!Область_печати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Ольга Личутина</cp:lastModifiedBy>
  <cp:lastPrinted>2023-12-25T11:26:19Z</cp:lastPrinted>
  <dcterms:created xsi:type="dcterms:W3CDTF">2007-08-13T07:10:11Z</dcterms:created>
  <dcterms:modified xsi:type="dcterms:W3CDTF">2023-12-25T11:28:36Z</dcterms:modified>
</cp:coreProperties>
</file>