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3\Сессия 2023.12.13\Исполнение 9 мес\"/>
    </mc:Choice>
  </mc:AlternateContent>
  <xr:revisionPtr revIDLastSave="0" documentId="13_ncr:1_{D48AC34C-B39D-49A4-8804-44CF1F2EFA17}" xr6:coauthVersionLast="47" xr6:coauthVersionMax="47" xr10:uidLastSave="{00000000-0000-0000-0000-000000000000}"/>
  <bookViews>
    <workbookView xWindow="390" yWindow="15" windowWidth="28095" windowHeight="15585" xr2:uid="{00000000-000D-0000-FFFF-FFFF00000000}"/>
  </bookViews>
  <sheets>
    <sheet name="2023" sheetId="1" r:id="rId1"/>
  </sheets>
  <definedNames>
    <definedName name="_xlnm.Print_Titles" localSheetId="0">'2023'!#REF!</definedName>
    <definedName name="_xlnm.Print_Area" localSheetId="0">'2023'!$A$1:$F$230</definedName>
  </definedNames>
  <calcPr calcId="191029"/>
</workbook>
</file>

<file path=xl/calcChain.xml><?xml version="1.0" encoding="utf-8"?>
<calcChain xmlns="http://schemas.openxmlformats.org/spreadsheetml/2006/main">
  <c r="E77" i="1" l="1"/>
  <c r="E109" i="1"/>
  <c r="D108" i="1" l="1"/>
  <c r="D137" i="1"/>
  <c r="D122" i="1"/>
  <c r="D111" i="1"/>
  <c r="D77" i="1"/>
  <c r="C77" i="1"/>
  <c r="F98" i="1"/>
  <c r="D125" i="1" l="1"/>
  <c r="E125" i="1"/>
  <c r="C125" i="1"/>
  <c r="F97" i="1" l="1"/>
  <c r="E42" i="1" l="1"/>
  <c r="F124" i="1"/>
  <c r="C123" i="1"/>
  <c r="D123" i="1"/>
  <c r="E123" i="1"/>
  <c r="F92" i="1"/>
  <c r="F93" i="1"/>
  <c r="F94" i="1"/>
  <c r="F95" i="1"/>
  <c r="F96" i="1"/>
  <c r="F125" i="1" l="1"/>
  <c r="C150" i="1" l="1"/>
  <c r="D142" i="1" l="1"/>
  <c r="E142" i="1"/>
  <c r="C142" i="1"/>
  <c r="D121" i="1" l="1"/>
  <c r="E121" i="1"/>
  <c r="C121" i="1"/>
  <c r="F51" i="1"/>
  <c r="F52" i="1"/>
  <c r="F53" i="1"/>
  <c r="F54" i="1"/>
  <c r="F55" i="1"/>
  <c r="F56" i="1"/>
  <c r="F57" i="1"/>
  <c r="F58" i="1"/>
  <c r="C50" i="1"/>
  <c r="C48" i="1" s="1"/>
  <c r="E50" i="1"/>
  <c r="E48" i="1" s="1"/>
  <c r="D50" i="1"/>
  <c r="D48" i="1" s="1"/>
  <c r="F50" i="1" l="1"/>
  <c r="F211" i="1" l="1"/>
  <c r="F209" i="1"/>
  <c r="F208" i="1"/>
  <c r="F205" i="1"/>
  <c r="F204" i="1"/>
  <c r="F203" i="1"/>
  <c r="F200" i="1"/>
  <c r="F199" i="1"/>
  <c r="F198" i="1"/>
  <c r="F197" i="1"/>
  <c r="F194" i="1"/>
  <c r="F191" i="1"/>
  <c r="F190" i="1"/>
  <c r="F187" i="1"/>
  <c r="F186" i="1"/>
  <c r="F185" i="1"/>
  <c r="F184" i="1"/>
  <c r="F183" i="1"/>
  <c r="F180" i="1"/>
  <c r="F177" i="1"/>
  <c r="F176" i="1"/>
  <c r="F175" i="1"/>
  <c r="F174" i="1"/>
  <c r="F171" i="1"/>
  <c r="F170" i="1"/>
  <c r="F169" i="1"/>
  <c r="F168" i="1"/>
  <c r="F165" i="1"/>
  <c r="F164" i="1"/>
  <c r="F163" i="1"/>
  <c r="F160" i="1"/>
  <c r="F157" i="1"/>
  <c r="F156" i="1"/>
  <c r="F155" i="1"/>
  <c r="F154" i="1"/>
  <c r="F153" i="1"/>
  <c r="F152" i="1"/>
  <c r="F151" i="1"/>
  <c r="F146" i="1"/>
  <c r="F143" i="1"/>
  <c r="F136" i="1"/>
  <c r="F135" i="1"/>
  <c r="F134" i="1"/>
  <c r="F133" i="1"/>
  <c r="F132" i="1"/>
  <c r="F131" i="1"/>
  <c r="F130" i="1"/>
  <c r="F129" i="1"/>
  <c r="F128" i="1"/>
  <c r="F127" i="1"/>
  <c r="F126" i="1"/>
  <c r="F122" i="1"/>
  <c r="F119" i="1"/>
  <c r="F118" i="1"/>
  <c r="F117" i="1"/>
  <c r="F115" i="1"/>
  <c r="F114" i="1"/>
  <c r="F113" i="1"/>
  <c r="F111" i="1"/>
  <c r="F110" i="1"/>
  <c r="F109" i="1"/>
  <c r="F108" i="1"/>
  <c r="F107" i="1"/>
  <c r="F106" i="1"/>
  <c r="F105" i="1"/>
  <c r="F104" i="1"/>
  <c r="F103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5" i="1"/>
  <c r="F74" i="1"/>
  <c r="F73" i="1"/>
  <c r="F72" i="1"/>
  <c r="F70" i="1"/>
  <c r="F69" i="1"/>
  <c r="F68" i="1"/>
  <c r="F67" i="1"/>
  <c r="F66" i="1"/>
  <c r="F45" i="1"/>
  <c r="F43" i="1"/>
  <c r="F41" i="1"/>
  <c r="F40" i="1"/>
  <c r="F38" i="1"/>
  <c r="F37" i="1"/>
  <c r="F35" i="1"/>
  <c r="F33" i="1"/>
  <c r="F32" i="1"/>
  <c r="F30" i="1"/>
  <c r="F29" i="1"/>
  <c r="F28" i="1"/>
  <c r="F26" i="1"/>
  <c r="F25" i="1"/>
  <c r="F24" i="1"/>
  <c r="F22" i="1"/>
  <c r="F21" i="1"/>
  <c r="F19" i="1"/>
  <c r="F17" i="1"/>
  <c r="F15" i="1"/>
  <c r="F77" i="1" l="1"/>
  <c r="D101" i="1" l="1"/>
  <c r="E101" i="1"/>
  <c r="C101" i="1"/>
  <c r="D18" i="1"/>
  <c r="E18" i="1"/>
  <c r="C18" i="1"/>
  <c r="D42" i="1"/>
  <c r="C42" i="1"/>
  <c r="F42" i="1" l="1"/>
  <c r="F18" i="1"/>
  <c r="F101" i="1"/>
  <c r="F142" i="1" l="1"/>
  <c r="D120" i="1"/>
  <c r="C120" i="1"/>
  <c r="D228" i="1"/>
  <c r="D226" i="1" s="1"/>
  <c r="C228" i="1"/>
  <c r="C226" i="1" s="1"/>
  <c r="E226" i="1"/>
  <c r="E220" i="1"/>
  <c r="D220" i="1"/>
  <c r="C220" i="1"/>
  <c r="E217" i="1"/>
  <c r="D217" i="1"/>
  <c r="C217" i="1"/>
  <c r="E210" i="1"/>
  <c r="D210" i="1"/>
  <c r="C210" i="1"/>
  <c r="E207" i="1"/>
  <c r="F207" i="1" s="1"/>
  <c r="C207" i="1"/>
  <c r="E202" i="1"/>
  <c r="D202" i="1"/>
  <c r="C202" i="1"/>
  <c r="E196" i="1"/>
  <c r="D196" i="1"/>
  <c r="C196" i="1"/>
  <c r="E193" i="1"/>
  <c r="D193" i="1"/>
  <c r="C193" i="1"/>
  <c r="E189" i="1"/>
  <c r="D189" i="1"/>
  <c r="C189" i="1"/>
  <c r="E182" i="1"/>
  <c r="D182" i="1"/>
  <c r="C182" i="1"/>
  <c r="E179" i="1"/>
  <c r="D179" i="1"/>
  <c r="C179" i="1"/>
  <c r="E173" i="1"/>
  <c r="D173" i="1"/>
  <c r="C173" i="1"/>
  <c r="E167" i="1"/>
  <c r="D167" i="1"/>
  <c r="C167" i="1"/>
  <c r="E162" i="1"/>
  <c r="D162" i="1"/>
  <c r="C162" i="1"/>
  <c r="E159" i="1"/>
  <c r="D159" i="1"/>
  <c r="C159" i="1"/>
  <c r="E150" i="1"/>
  <c r="D150" i="1"/>
  <c r="D145" i="1"/>
  <c r="E145" i="1"/>
  <c r="C145" i="1"/>
  <c r="D116" i="1"/>
  <c r="E116" i="1"/>
  <c r="C116" i="1"/>
  <c r="D76" i="1"/>
  <c r="E76" i="1"/>
  <c r="C76" i="1"/>
  <c r="C64" i="1" s="1"/>
  <c r="D71" i="1"/>
  <c r="E71" i="1"/>
  <c r="C71" i="1"/>
  <c r="D39" i="1"/>
  <c r="E39" i="1"/>
  <c r="C39" i="1"/>
  <c r="D36" i="1"/>
  <c r="E36" i="1"/>
  <c r="C36" i="1"/>
  <c r="D34" i="1"/>
  <c r="E34" i="1"/>
  <c r="C34" i="1"/>
  <c r="D31" i="1"/>
  <c r="E31" i="1"/>
  <c r="C31" i="1"/>
  <c r="D27" i="1"/>
  <c r="E27" i="1"/>
  <c r="C27" i="1"/>
  <c r="D23" i="1"/>
  <c r="E23" i="1"/>
  <c r="C23" i="1"/>
  <c r="D16" i="1"/>
  <c r="E16" i="1"/>
  <c r="C16" i="1"/>
  <c r="D14" i="1"/>
  <c r="E14" i="1"/>
  <c r="C14" i="1"/>
  <c r="D64" i="1" l="1"/>
  <c r="F16" i="1"/>
  <c r="F34" i="1"/>
  <c r="E64" i="1"/>
  <c r="F27" i="1"/>
  <c r="F39" i="1"/>
  <c r="F162" i="1"/>
  <c r="F182" i="1"/>
  <c r="F202" i="1"/>
  <c r="F23" i="1"/>
  <c r="F145" i="1"/>
  <c r="F36" i="1"/>
  <c r="F116" i="1"/>
  <c r="F76" i="1"/>
  <c r="C12" i="1"/>
  <c r="F150" i="1"/>
  <c r="F173" i="1"/>
  <c r="F193" i="1"/>
  <c r="F14" i="1"/>
  <c r="F31" i="1"/>
  <c r="F71" i="1"/>
  <c r="F167" i="1"/>
  <c r="F179" i="1"/>
  <c r="F196" i="1"/>
  <c r="E120" i="1"/>
  <c r="F120" i="1" s="1"/>
  <c r="F121" i="1"/>
  <c r="F123" i="1"/>
  <c r="F210" i="1"/>
  <c r="F159" i="1"/>
  <c r="F189" i="1"/>
  <c r="E12" i="1"/>
  <c r="D12" i="1"/>
  <c r="C214" i="1"/>
  <c r="C225" i="1" s="1"/>
  <c r="D214" i="1"/>
  <c r="D225" i="1" s="1"/>
  <c r="E214" i="1"/>
  <c r="C100" i="1"/>
  <c r="D100" i="1"/>
  <c r="F214" i="1" l="1"/>
  <c r="F64" i="1"/>
  <c r="F12" i="1"/>
  <c r="E100" i="1"/>
  <c r="F100" i="1" s="1"/>
  <c r="E225" i="1"/>
  <c r="D62" i="1"/>
  <c r="D60" i="1" s="1"/>
  <c r="D148" i="1" s="1"/>
  <c r="D224" i="1" s="1"/>
  <c r="D223" i="1" s="1"/>
  <c r="C62" i="1"/>
  <c r="C60" i="1" s="1"/>
  <c r="C148" i="1" s="1"/>
  <c r="C224" i="1" s="1"/>
  <c r="C223" i="1" s="1"/>
  <c r="E112" i="1"/>
  <c r="F112" i="1" s="1"/>
  <c r="E102" i="1"/>
  <c r="D102" i="1"/>
  <c r="E65" i="1"/>
  <c r="D65" i="1"/>
  <c r="E62" i="1" l="1"/>
  <c r="E60" i="1" s="1"/>
  <c r="F60" i="1" s="1"/>
  <c r="F102" i="1"/>
  <c r="F65" i="1"/>
  <c r="C215" i="1"/>
  <c r="C230" i="1"/>
  <c r="D215" i="1"/>
  <c r="D230" i="1"/>
  <c r="F62" i="1" l="1"/>
  <c r="E148" i="1"/>
  <c r="F148" i="1" s="1"/>
  <c r="E224" i="1" l="1"/>
  <c r="E223" i="1" s="1"/>
  <c r="E230" i="1" s="1"/>
  <c r="E215" i="1"/>
  <c r="F215" i="1" s="1"/>
</calcChain>
</file>

<file path=xl/sharedStrings.xml><?xml version="1.0" encoding="utf-8"?>
<sst xmlns="http://schemas.openxmlformats.org/spreadsheetml/2006/main" count="349" uniqueCount="348">
  <si>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</si>
  <si>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</si>
  <si>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</si>
  <si>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</si>
  <si>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</si>
  <si>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</si>
  <si>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</si>
  <si>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</si>
  <si>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</si>
  <si>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</si>
  <si>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</si>
  <si>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</si>
  <si>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</si>
  <si>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</si>
  <si>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</si>
  <si>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</si>
  <si>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</si>
  <si>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</si>
  <si>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</si>
  <si>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</si>
  <si>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</si>
  <si>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</si>
  <si>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</si>
  <si>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</si>
  <si>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</si>
  <si>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</si>
  <si>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</si>
  <si>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</si>
  <si>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</si>
  <si>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</si>
  <si>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</si>
  <si>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</si>
  <si>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</si>
  <si>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</si>
  <si>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</si>
  <si>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</si>
  <si>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</si>
  <si>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</si>
  <si>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</si>
  <si>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</si>
  <si>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</si>
  <si>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</si>
  <si>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</si>
  <si>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</si>
  <si>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</si>
  <si>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</si>
  <si>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</si>
  <si>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</si>
  <si>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</si>
  <si>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</si>
  <si>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</si>
  <si>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</si>
  <si>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</si>
  <si>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</si>
  <si>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</si>
  <si>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</si>
  <si>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</si>
  <si>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</si>
  <si>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</si>
  <si>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</si>
  <si>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</si>
  <si>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</si>
  <si>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</si>
  <si>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</si>
  <si>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</si>
  <si>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</si>
  <si>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</si>
  <si>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</si>
  <si>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</si>
  <si>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</si>
  <si>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</si>
  <si>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</si>
  <si>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</si>
  <si>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</si>
  <si>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</si>
  <si>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</si>
  <si>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</si>
  <si>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</si>
  <si>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</si>
  <si>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</si>
  <si>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</si>
  <si>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</si>
  <si>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</si>
  <si>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</si>
  <si>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</si>
  <si>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</si>
  <si>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</si>
  <si>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</si>
  <si>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</si>
  <si>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</si>
  <si>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</si>
  <si>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</si>
  <si>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</si>
  <si>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</si>
  <si>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</si>
  <si>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</si>
  <si>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</si>
  <si>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</si>
  <si>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</si>
  <si>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</si>
  <si>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</si>
  <si>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</si>
  <si>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</si>
  <si>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</si>
  <si>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</si>
  <si>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</si>
  <si>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</si>
  <si>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</si>
  <si>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</si>
  <si>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</si>
  <si>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</si>
  <si>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</si>
  <si>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</si>
  <si>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</si>
  <si>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</si>
  <si>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</si>
  <si>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</si>
  <si>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</si>
  <si>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</si>
  <si>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</si>
  <si>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</si>
  <si>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</si>
  <si>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</si>
  <si>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</si>
  <si>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</si>
  <si>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</si>
  <si>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</si>
  <si>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</si>
  <si>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</si>
  <si>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</si>
  <si>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</si>
  <si>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</si>
  <si>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</si>
  <si>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</si>
  <si>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</si>
  <si>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</si>
  <si>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</si>
  <si>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</si>
  <si>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</si>
  <si>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</si>
  <si>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</si>
  <si>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</si>
  <si>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</si>
  <si>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Показатели</t>
  </si>
  <si>
    <t>% выпол-нения к плану</t>
  </si>
  <si>
    <t>(рублей)</t>
  </si>
  <si>
    <t>РАСХОДЫ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</si>
  <si>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</si>
  <si>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</si>
  <si>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</si>
  <si>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</si>
  <si>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</si>
  <si>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</si>
  <si>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</si>
  <si>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</si>
  <si>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</si>
  <si>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</si>
  <si>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</si>
  <si>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</si>
  <si>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</si>
  <si>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</si>
  <si>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</si>
  <si>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</si>
  <si>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</si>
  <si>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</si>
  <si>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</si>
  <si>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</si>
  <si>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</si>
  <si>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</t>
  </si>
  <si>
    <t>Органы внутренних дел</t>
  </si>
  <si>
    <t>0302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</si>
  <si>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</si>
  <si>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</si>
  <si>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</si>
  <si>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</si>
  <si>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</si>
  <si>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</si>
  <si>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</si>
  <si>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</si>
  <si>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</si>
  <si>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</si>
  <si>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</si>
  <si>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</si>
  <si>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</si>
  <si>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</si>
  <si>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</si>
  <si>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</si>
  <si>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</si>
  <si>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</si>
  <si>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</si>
  <si>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</si>
  <si>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</si>
  <si>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</si>
  <si>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</si>
  <si>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</si>
  <si>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</si>
  <si>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</t>
  </si>
  <si>
    <t>Другие вопросы в области охраны окружающей среды</t>
  </si>
  <si>
    <t>0605</t>
  </si>
  <si>
    <t>Образование</t>
  </si>
  <si>
    <t>07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</si>
  <si>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</si>
  <si>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</si>
  <si>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</si>
  <si>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</si>
  <si>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</si>
  <si>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</si>
  <si>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</si>
  <si>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</si>
  <si>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</si>
  <si>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</si>
  <si>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</si>
  <si>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</si>
  <si>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</si>
  <si>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</si>
  <si>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</si>
  <si>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</si>
  <si>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</si>
  <si>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</t>
  </si>
  <si>
    <t>Другие вопросы в области здравоохранения</t>
  </si>
  <si>
    <t>0909</t>
  </si>
  <si>
    <t>Социальная политика</t>
  </si>
  <si>
    <t>10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</si>
  <si>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</si>
  <si>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</si>
  <si>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</si>
  <si>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</si>
  <si>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</si>
  <si>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</si>
  <si>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</si>
  <si>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</si>
  <si>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</si>
  <si>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</si>
  <si>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</si>
  <si>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</si>
  <si>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</si>
  <si>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</si>
  <si>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</si>
  <si>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</si>
  <si>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Средства массовой информации</t>
  </si>
  <si>
    <t>12</t>
  </si>
  <si>
    <t>Телевидение и радиовещание</t>
  </si>
  <si>
    <t>1201</t>
  </si>
  <si>
    <t>13</t>
  </si>
  <si>
    <t>Обслуживание государственного (муниципального) внутреннего долга</t>
  </si>
  <si>
    <t>1301</t>
  </si>
  <si>
    <t>ВСЕГО РАСХОДОВ</t>
  </si>
  <si>
    <t>Превышение доходов над расходами (+), дефицит (-)</t>
  </si>
  <si>
    <t>ИСТОЧНИКИ ПОКРЫТИЯ ДЕФИЦИТА</t>
  </si>
  <si>
    <t>Кредиты кредитных организаций в валюте Российской Федерации</t>
  </si>
  <si>
    <t xml:space="preserve"> 01 02 00 00 00 0000 000</t>
  </si>
  <si>
    <t>Получение кредитов от кредитных организаций в валюте Российской Федерации</t>
  </si>
  <si>
    <t>01 02 00 00 00 0000 700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</si>
  <si>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</si>
  <si>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</si>
  <si>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Бюджетные кредиты от других бюджетов бюджетной системы Российской Федерации в валюте Российской Федерации</t>
  </si>
  <si>
    <t>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</si>
  <si>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</si>
  <si>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01 03 01 00 00 0000 700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</si>
  <si>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</si>
  <si>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</si>
  <si>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Изменение остатков средств на счетах по учету средств бюджета</t>
  </si>
  <si>
    <t xml:space="preserve"> 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</si>
  <si>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</si>
  <si>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</si>
  <si>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</si>
  <si>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</si>
  <si>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Иные источники внутреннего финансирования дефицитов бюджетов</t>
  </si>
  <si>
    <t>01 06 00 00 00 0000 000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</si>
  <si>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</si>
  <si>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</si>
  <si>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</si>
  <si>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01 06 04 00 00 0000 800</t>
  </si>
  <si>
    <t>Итого</t>
  </si>
  <si>
    <t>из них: на развитие территориального общественного самоуправления в Архангельской области</t>
  </si>
  <si>
    <t>на разработку проектно-сметной документации по строительству, модернизации объектов питьевого водоснабжения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</si>
  <si>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</si>
  <si>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организацию транспортного обслуживания населения на пассажирских муниципальных маршрутах автомобильного транспорта</t>
  </si>
  <si>
    <t>на реализацию мероприятий по модернизации системы дошкольного образования</t>
  </si>
  <si>
    <t>на реализацию мероприятий по модернизации учреждений отрасли культуры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</si>
  <si>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</si>
  <si>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</si>
  <si>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</si>
  <si>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</si>
  <si>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ПРОЧИЕ БЕЗВОЗМЕЗДНЫЕ ПОСТУПЛЕНИЯ</t>
  </si>
  <si>
    <t>Прочие безвозмездные поступления в бюджеты муниципальных округов</t>
  </si>
  <si>
    <t>2 07 00000 00 0000 150</t>
  </si>
  <si>
    <t>2 07 04050 14 0000 150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</si>
  <si>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</si>
  <si>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</si>
  <si>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</si>
  <si>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</si>
  <si>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</si>
  <si>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</si>
  <si>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</si>
  <si>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</si>
  <si>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</si>
  <si>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1 16 11000 01 0000 140</t>
  </si>
  <si>
    <t>Платежи, уплачиваемые в целях возмещения вреда</t>
  </si>
  <si>
    <t>ПРОЧИЕ НЕНАЛОГОВЫЕ ДОХОДЫ</t>
  </si>
  <si>
    <t xml:space="preserve"> 1 17 00000 00 0000 000</t>
  </si>
  <si>
    <t>Невыясненные поступления</t>
  </si>
  <si>
    <t>1 17 01000 00 0000 180</t>
  </si>
  <si>
    <t>1 05 02000 02 0000 110</t>
  </si>
  <si>
    <t>Единый налог на вмененный доход для отдельных видов деятельности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</si>
  <si>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</si>
  <si>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</si>
  <si>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Инициативные платежи, зачисляемые в бюджеты муниципальных округов</t>
  </si>
  <si>
    <t>1 17 15020 14 0000 150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</si>
  <si>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</si>
  <si>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1 17 15020 14 0001 150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</si>
  <si>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</si>
  <si>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1 17 15020 14 0002 150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</si>
  <si>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</si>
  <si>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1 17 15020 14 0003 150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</si>
  <si>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</si>
  <si>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1 17 15020 14 0004 150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</si>
  <si>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</si>
  <si>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1 17 15020 14 0005 150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</si>
  <si>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</si>
  <si>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1 17 15020 14 0006 150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</si>
  <si>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</si>
  <si>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1 17 15020 14 0007 150</t>
  </si>
  <si>
    <t>Инициативные платежи, зачисляемые в бюджеты муниципальных округов на реализацию инициативного проекта "Мостовой - быть!"</t>
  </si>
  <si>
    <t>1 17 15020 14 0008 150</t>
  </si>
  <si>
    <t>на реализацию мероприятий по содействию трудоустройству несовершеннолетних граждан на территории Архангельской области</t>
  </si>
  <si>
    <t>на приобретение и установку автономных дымовых пожарных извещателей</t>
  </si>
  <si>
    <t>резервный фонд Правительства Архангельской области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</si>
  <si>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</si>
  <si>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</si>
  <si>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2 02 45179 14 0000 150</t>
  </si>
  <si>
    <t>Платежи в целях возмещения причиненного ущерба (убытков)</t>
  </si>
  <si>
    <t xml:space="preserve"> 1 16 10000 00 0000 140</t>
  </si>
  <si>
    <t>Отчет об исполнении бюджета муниципального округа за  9 месяцев 2023 года</t>
  </si>
  <si>
    <t>Утверждено на 2023 год в редакции от 14.09.2023 № 156</t>
  </si>
  <si>
    <t>План кассовых поступлений и выплат (сводная бюджетная роспись) на 30.09.2023)</t>
  </si>
  <si>
    <t>Исполнено на 30.09.2023</t>
  </si>
  <si>
    <t>на организацию материально-технического стимулирования и страхования участников добровольных народных дружин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</si>
  <si>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</si>
  <si>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</si>
  <si>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</si>
  <si>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на повышение средней заработной платы работников муниципальных учреждений культуры</t>
  </si>
  <si>
    <t xml:space="preserve">Транспортный налог 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</si>
  <si>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</si>
  <si>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01 06 10 02 00 0000 500</t>
  </si>
  <si>
    <t>Обслуживание государственного (муниципального) долга</t>
  </si>
  <si>
    <t>к решению Собрания депутатов</t>
  </si>
  <si>
    <t>от  13 декабря 2023 года № 182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</si>
</sst>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_р_._-;\-* #,##0.0_р_._-;_-* &quot;-&quot;?_р_._-;_-@_-"/>
    <numFmt numFmtId="166" formatCode="#,##0.00_ ;[Red]\-#,##0.00\ "/>
    <numFmt numFmtId="167" formatCode="_-* #,##0_р_._-;\-* #,##0_р_._-;_-* &quot;-&quot;?_р_._-;_-@_-"/>
    <numFmt numFmtId="168" formatCode="#,##0_ ;[Red]\-#,##0\ 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6" fillId="0" borderId="0"/>
    <xf numFmtId="164" fontId="1" fillId="0" borderId="0" applyFont="0" applyFill="0" applyBorder="0" applyAlignment="0" applyProtection="0"/>
    <xf numFmtId="0" fontId="11" fillId="0" borderId="14">
      <alignment horizontal="left" wrapText="1" indent="2"/>
    </xf>
    <xf numFmtId="49" fontId="15" fillId="0" borderId="15">
      <alignment horizontal="center"/>
    </xf>
    <xf numFmtId="4" fontId="15" fillId="0" borderId="15">
      <alignment horizontal="right"/>
    </xf>
  </cellStyleXfs>
  <cellXfs count="147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5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4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3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7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8" fillId="0" borderId="0" xfId="0" applyFont="1" applyAlignment="1">
      <alignment horizontal="left" wrapText="1" indent="3"/>
    </xf>
    <xf numFmtId="0" fontId="8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9" fillId="0" borderId="6" xfId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3" xfId="0" applyFont="1" applyBorder="1" applyAlignment="1">
      <alignment vertical="center" wrapText="1"/>
    </xf>
    <xf numFmtId="49" fontId="12" fillId="0" borderId="9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6" fontId="12" fillId="0" borderId="1" xfId="2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/>
    </xf>
    <xf numFmtId="0" fontId="2" fillId="0" borderId="1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167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vertical="center" wrapText="1"/>
    </xf>
    <xf numFmtId="0" fontId="6" fillId="0" borderId="1" xfId="0" applyFont="1" applyBorder="1"/>
    <xf numFmtId="0" fontId="6" fillId="0" borderId="11" xfId="0" applyFont="1" applyBorder="1" applyAlignment="1">
      <alignment horizontal="left" vertical="center" wrapText="1"/>
    </xf>
    <xf numFmtId="0" fontId="12" fillId="0" borderId="0" xfId="0" applyFont="1"/>
    <xf numFmtId="0" fontId="14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49" fontId="6" fillId="0" borderId="6" xfId="0" applyNumberFormat="1" applyFont="1" applyBorder="1" applyAlignment="1">
      <alignment horizontal="center" vertical="center"/>
    </xf>
    <xf numFmtId="166" fontId="6" fillId="0" borderId="6" xfId="2" applyNumberFormat="1" applyFont="1" applyFill="1" applyBorder="1" applyAlignment="1">
      <alignment horizontal="right" vertical="center"/>
    </xf>
    <xf numFmtId="0" fontId="14" fillId="0" borderId="6" xfId="0" applyFont="1" applyBorder="1" applyAlignment="1">
      <alignment horizontal="left" vertical="center" wrapText="1"/>
    </xf>
    <xf numFmtId="49" fontId="12" fillId="0" borderId="6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3" fontId="2" fillId="0" borderId="6" xfId="0" applyNumberFormat="1" applyFont="1" applyBorder="1" applyAlignment="1">
      <alignment horizontal="center"/>
    </xf>
    <xf numFmtId="0" fontId="12" fillId="0" borderId="2" xfId="0" applyFont="1" applyBorder="1"/>
    <xf numFmtId="0" fontId="6" fillId="0" borderId="2" xfId="0" applyFont="1" applyBorder="1"/>
    <xf numFmtId="166" fontId="12" fillId="0" borderId="2" xfId="0" applyNumberFormat="1" applyFont="1" applyBorder="1" applyAlignment="1">
      <alignment horizontal="right"/>
    </xf>
    <xf numFmtId="0" fontId="12" fillId="0" borderId="9" xfId="0" applyFont="1" applyBorder="1" applyAlignment="1">
      <alignment wrapText="1"/>
    </xf>
    <xf numFmtId="0" fontId="6" fillId="0" borderId="9" xfId="0" applyFont="1" applyBorder="1"/>
    <xf numFmtId="166" fontId="6" fillId="0" borderId="9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/>
    </xf>
    <xf numFmtId="166" fontId="12" fillId="0" borderId="3" xfId="0" applyNumberFormat="1" applyFont="1" applyBorder="1" applyAlignment="1">
      <alignment horizontal="right" vertical="center"/>
    </xf>
    <xf numFmtId="3" fontId="2" fillId="0" borderId="7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right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right" vertical="center"/>
    </xf>
    <xf numFmtId="0" fontId="12" fillId="0" borderId="6" xfId="0" applyFont="1" applyBorder="1" applyAlignment="1">
      <alignment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166" fontId="12" fillId="0" borderId="6" xfId="0" applyNumberFormat="1" applyFont="1" applyBorder="1" applyAlignment="1">
      <alignment horizontal="right" vertical="center"/>
    </xf>
    <xf numFmtId="49" fontId="6" fillId="0" borderId="6" xfId="0" applyNumberFormat="1" applyFont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168" fontId="12" fillId="0" borderId="10" xfId="0" applyNumberFormat="1" applyFont="1" applyBorder="1" applyAlignment="1">
      <alignment horizontal="right" vertical="center"/>
    </xf>
    <xf numFmtId="166" fontId="12" fillId="0" borderId="10" xfId="0" applyNumberFormat="1" applyFont="1" applyBorder="1" applyAlignment="1">
      <alignment horizontal="right" vertical="center"/>
    </xf>
    <xf numFmtId="0" fontId="6" fillId="0" borderId="7" xfId="3" applyFont="1" applyBorder="1" applyAlignment="1">
      <alignment wrapText="1"/>
    </xf>
    <xf numFmtId="168" fontId="12" fillId="0" borderId="1" xfId="0" applyNumberFormat="1" applyFont="1" applyBorder="1" applyAlignment="1">
      <alignment horizontal="right" vertical="center"/>
    </xf>
    <xf numFmtId="166" fontId="6" fillId="0" borderId="8" xfId="0" applyNumberFormat="1" applyFont="1" applyBorder="1" applyAlignment="1">
      <alignment horizontal="right" vertical="center"/>
    </xf>
    <xf numFmtId="0" fontId="12" fillId="0" borderId="7" xfId="0" applyFont="1" applyBorder="1" applyAlignment="1">
      <alignment vertical="center" wrapText="1"/>
    </xf>
    <xf numFmtId="168" fontId="12" fillId="0" borderId="7" xfId="0" applyNumberFormat="1" applyFont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166" fontId="12" fillId="0" borderId="2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1" xfId="2" applyNumberFormat="1" applyFont="1" applyFill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168" fontId="12" fillId="0" borderId="2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2" fontId="7" fillId="0" borderId="1" xfId="0" applyNumberFormat="1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 indent="1"/>
    </xf>
    <xf numFmtId="0" fontId="17" fillId="0" borderId="0" xfId="0" applyFont="1"/>
    <xf numFmtId="4" fontId="0" fillId="0" borderId="0" xfId="0" applyNumberFormat="1"/>
    <xf numFmtId="4" fontId="2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6">
    <cellStyle name="xl124" xfId="3" xr:uid="{00000000-0005-0000-0000-000000000000}"/>
    <cellStyle name="xl43" xfId="4" xr:uid="{00000000-0005-0000-0000-000001000000}"/>
    <cellStyle name="xl46" xfId="5" xr:uid="{00000000-0005-0000-0000-000002000000}"/>
    <cellStyle name="Обычный" xfId="0" builtinId="0"/>
    <cellStyle name="Обычный 3" xfId="1" xr:uid="{00000000-0005-0000-0000-000004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E231"/>
  <sheetViews>
    <sheetView tabSelected="1" view="pageBreakPreview" zoomScale="124" zoomScaleNormal="100" zoomScaleSheetLayoutView="124" workbookViewId="0">
      <pane xSplit="2" ySplit="11" topLeftCell="C113" activePane="bottomRight" state="frozen"/>
      <selection pane="topRight" activeCell="F1" sqref="F1"/>
      <selection pane="bottomLeft" activeCell="A17" sqref="A17"/>
      <selection pane="bottomRight" activeCell="F5" sqref="F5"/>
    </sheetView>
  </sheetViews>
  <sheetFormatPr defaultRowHeight="12.75" x14ac:dyDescent="0.2"/>
  <cols>
    <col min="1" max="1" width="76.85546875" customWidth="1"/>
    <col min="2" max="2" width="23" customWidth="1"/>
    <col min="3" max="3" width="18" customWidth="1"/>
    <col min="4" max="4" width="20" customWidth="1"/>
    <col min="5" max="5" width="17" customWidth="1"/>
    <col min="6" max="6" width="10.42578125" customWidth="1"/>
    <col min="7" max="7" width="13.85546875" bestFit="1" customWidth="1"/>
  </cols>
  <sheetData>
    <row r="1" spans="1:6" x14ac:dyDescent="0.2">
      <c r="E1" s="13"/>
      <c r="F1" s="61" t="s">
        <v>114</v>
      </c>
    </row>
    <row r="2" spans="1:6" ht="12.75" customHeight="1" x14ac:dyDescent="0.2">
      <c r="E2" s="145" t="s">
        <v>346</v>
      </c>
      <c r="F2" s="146"/>
    </row>
    <row r="3" spans="1:6" x14ac:dyDescent="0.2">
      <c r="E3" s="41"/>
      <c r="F3" s="61" t="s">
        <v>128</v>
      </c>
    </row>
    <row r="4" spans="1:6" x14ac:dyDescent="0.2">
      <c r="E4" s="13"/>
      <c r="F4" s="61" t="s">
        <v>347</v>
      </c>
    </row>
    <row r="5" spans="1:6" x14ac:dyDescent="0.2">
      <c r="B5" s="9"/>
      <c r="E5" s="40"/>
    </row>
    <row r="6" spans="1:6" ht="15.75" x14ac:dyDescent="0.2">
      <c r="A6" s="143" t="s">
        <v>333</v>
      </c>
      <c r="B6" s="144"/>
      <c r="C6" s="144"/>
      <c r="D6" s="144"/>
      <c r="E6" s="144"/>
      <c r="F6" s="144"/>
    </row>
    <row r="7" spans="1:6" ht="18" customHeight="1" x14ac:dyDescent="0.2">
      <c r="A7" s="143"/>
      <c r="B7" s="144"/>
      <c r="C7" s="144"/>
      <c r="D7" s="144"/>
      <c r="E7" s="144"/>
      <c r="F7" s="144"/>
    </row>
    <row r="8" spans="1:6" ht="13.5" customHeight="1" x14ac:dyDescent="0.2">
      <c r="A8" s="17"/>
      <c r="B8" s="18"/>
      <c r="F8" s="60" t="s">
        <v>145</v>
      </c>
    </row>
    <row r="9" spans="1:6" s="58" customFormat="1" ht="78" customHeight="1" x14ac:dyDescent="0.2">
      <c r="A9" s="57" t="s">
        <v>143</v>
      </c>
      <c r="B9" s="57" t="s">
        <v>15</v>
      </c>
      <c r="C9" s="57" t="s">
        <v>334</v>
      </c>
      <c r="D9" s="57" t="s">
        <v>335</v>
      </c>
      <c r="E9" s="57" t="s">
        <v>336</v>
      </c>
      <c r="F9" s="57" t="s">
        <v>144</v>
      </c>
    </row>
    <row r="10" spans="1:6" s="58" customFormat="1" ht="12.75" customHeight="1" x14ac:dyDescent="0.2">
      <c r="A10" s="59">
        <v>1</v>
      </c>
      <c r="B10" s="59">
        <v>2</v>
      </c>
      <c r="C10" s="59">
        <v>3</v>
      </c>
      <c r="D10" s="59">
        <v>4</v>
      </c>
      <c r="E10" s="59">
        <v>5</v>
      </c>
      <c r="F10" s="59">
        <v>6</v>
      </c>
    </row>
    <row r="11" spans="1:6" x14ac:dyDescent="0.2">
      <c r="A11" s="2"/>
      <c r="B11" s="3"/>
      <c r="C11" s="11"/>
      <c r="D11" s="11"/>
      <c r="E11" s="11"/>
      <c r="F11" s="11"/>
    </row>
    <row r="12" spans="1:6" ht="18" customHeight="1" x14ac:dyDescent="0.2">
      <c r="A12" s="4" t="s">
        <v>64</v>
      </c>
      <c r="B12" s="19" t="s">
        <v>7</v>
      </c>
      <c r="C12" s="37">
        <f>C14+C16+C18+C23+C27+C31+C34+C36+C39+C42+C48</f>
        <v>241203228.28999999</v>
      </c>
      <c r="D12" s="37">
        <f>D14+D16+D18+D23+D27+D31+D34+D36+D39+D42+D48</f>
        <v>241203228.28999999</v>
      </c>
      <c r="E12" s="37">
        <f>E14+E16+E18+E23+E27+E31+E34+E36+E39+E42+E48</f>
        <v>184151040.74999997</v>
      </c>
      <c r="F12" s="69">
        <f>E12/D12*100</f>
        <v>76.346839159463542</v>
      </c>
    </row>
    <row r="13" spans="1:6" x14ac:dyDescent="0.2">
      <c r="A13" s="4"/>
      <c r="B13" s="19"/>
      <c r="C13" s="38"/>
      <c r="D13" s="38"/>
      <c r="E13" s="38"/>
      <c r="F13" s="38"/>
    </row>
    <row r="14" spans="1:6" ht="18.75" customHeight="1" x14ac:dyDescent="0.2">
      <c r="A14" s="5" t="s">
        <v>4</v>
      </c>
      <c r="B14" s="20" t="s">
        <v>8</v>
      </c>
      <c r="C14" s="38">
        <f>C15</f>
        <v>162512235</v>
      </c>
      <c r="D14" s="38">
        <f t="shared" ref="D14:E14" si="0">D15</f>
        <v>162512235</v>
      </c>
      <c r="E14" s="38">
        <f t="shared" si="0"/>
        <v>112655916.11</v>
      </c>
      <c r="F14" s="127">
        <f t="shared" ref="F14:F86" si="1">E14/D14*100</f>
        <v>69.32149823057938</v>
      </c>
    </row>
    <row r="15" spans="1:6" x14ac:dyDescent="0.2">
      <c r="A15" s="6" t="s">
        <v>0</v>
      </c>
      <c r="B15" s="20" t="s">
        <v>9</v>
      </c>
      <c r="C15" s="38">
        <v>162512235</v>
      </c>
      <c r="D15" s="38">
        <v>162512235</v>
      </c>
      <c r="E15" s="38">
        <v>112655916.11</v>
      </c>
      <c r="F15" s="127">
        <f t="shared" si="1"/>
        <v>69.32149823057938</v>
      </c>
    </row>
    <row r="16" spans="1:6" ht="29.25" customHeight="1" x14ac:dyDescent="0.2">
      <c r="A16" s="7" t="s">
        <v>29</v>
      </c>
      <c r="B16" s="20" t="s">
        <v>30</v>
      </c>
      <c r="C16" s="38">
        <f>C17</f>
        <v>15692882</v>
      </c>
      <c r="D16" s="38">
        <f t="shared" ref="D16:E16" si="2">D17</f>
        <v>15692882</v>
      </c>
      <c r="E16" s="38">
        <f t="shared" si="2"/>
        <v>13214873.630000001</v>
      </c>
      <c r="F16" s="127">
        <f t="shared" si="1"/>
        <v>84.209348098074017</v>
      </c>
    </row>
    <row r="17" spans="1:6" ht="25.5" x14ac:dyDescent="0.2">
      <c r="A17" s="6" t="s">
        <v>31</v>
      </c>
      <c r="B17" s="20" t="s">
        <v>32</v>
      </c>
      <c r="C17" s="38">
        <v>15692882</v>
      </c>
      <c r="D17" s="38">
        <v>15692882</v>
      </c>
      <c r="E17" s="38">
        <v>13214873.630000001</v>
      </c>
      <c r="F17" s="127">
        <f t="shared" si="1"/>
        <v>84.209348098074017</v>
      </c>
    </row>
    <row r="18" spans="1:6" ht="18.75" customHeight="1" x14ac:dyDescent="0.2">
      <c r="A18" s="7" t="s">
        <v>1</v>
      </c>
      <c r="B18" s="20" t="s">
        <v>10</v>
      </c>
      <c r="C18" s="38">
        <f>C19+C21+C22+C20</f>
        <v>25096000</v>
      </c>
      <c r="D18" s="38">
        <f t="shared" ref="D18:E18" si="3">D19+D21+D22+D20</f>
        <v>25096000</v>
      </c>
      <c r="E18" s="38">
        <f t="shared" si="3"/>
        <v>29480233.409999996</v>
      </c>
      <c r="F18" s="127">
        <f t="shared" si="1"/>
        <v>117.46984941823398</v>
      </c>
    </row>
    <row r="19" spans="1:6" x14ac:dyDescent="0.2">
      <c r="A19" s="6" t="s">
        <v>53</v>
      </c>
      <c r="B19" s="20" t="s">
        <v>54</v>
      </c>
      <c r="C19" s="38">
        <v>4079000</v>
      </c>
      <c r="D19" s="38">
        <v>4079000</v>
      </c>
      <c r="E19" s="38">
        <v>2790359.22</v>
      </c>
      <c r="F19" s="127">
        <f t="shared" si="1"/>
        <v>68.407924000980643</v>
      </c>
    </row>
    <row r="20" spans="1:6" x14ac:dyDescent="0.2">
      <c r="A20" s="6" t="s">
        <v>304</v>
      </c>
      <c r="B20" s="20" t="s">
        <v>303</v>
      </c>
      <c r="C20" s="38"/>
      <c r="D20" s="38"/>
      <c r="E20" s="38">
        <v>-90377.45</v>
      </c>
      <c r="F20" s="127"/>
    </row>
    <row r="21" spans="1:6" x14ac:dyDescent="0.2">
      <c r="A21" s="6" t="s">
        <v>6</v>
      </c>
      <c r="B21" s="20" t="s">
        <v>55</v>
      </c>
      <c r="C21" s="38">
        <v>19362000</v>
      </c>
      <c r="D21" s="38">
        <v>19362000</v>
      </c>
      <c r="E21" s="38">
        <v>26064138.329999998</v>
      </c>
      <c r="F21" s="127">
        <f t="shared" si="1"/>
        <v>134.61490718933993</v>
      </c>
    </row>
    <row r="22" spans="1:6" x14ac:dyDescent="0.2">
      <c r="A22" s="6" t="s">
        <v>50</v>
      </c>
      <c r="B22" s="20" t="s">
        <v>56</v>
      </c>
      <c r="C22" s="38">
        <v>1655000</v>
      </c>
      <c r="D22" s="38">
        <v>1655000</v>
      </c>
      <c r="E22" s="38">
        <v>716113.31</v>
      </c>
      <c r="F22" s="127">
        <f t="shared" si="1"/>
        <v>43.269686404833841</v>
      </c>
    </row>
    <row r="23" spans="1:6" ht="18.75" customHeight="1" x14ac:dyDescent="0.2">
      <c r="A23" s="7" t="s">
        <v>118</v>
      </c>
      <c r="B23" s="20" t="s">
        <v>119</v>
      </c>
      <c r="C23" s="38">
        <f>C24+C25+C26</f>
        <v>10277207</v>
      </c>
      <c r="D23" s="38">
        <f t="shared" ref="D23:E23" si="4">D24+D25+D26</f>
        <v>10277207</v>
      </c>
      <c r="E23" s="38">
        <f t="shared" si="4"/>
        <v>1814471.85</v>
      </c>
      <c r="F23" s="127">
        <f t="shared" si="1"/>
        <v>17.655301192240266</v>
      </c>
    </row>
    <row r="24" spans="1:6" x14ac:dyDescent="0.2">
      <c r="A24" s="6" t="s">
        <v>120</v>
      </c>
      <c r="B24" s="20" t="s">
        <v>121</v>
      </c>
      <c r="C24" s="38">
        <v>1417000</v>
      </c>
      <c r="D24" s="38">
        <v>1417000</v>
      </c>
      <c r="E24" s="38">
        <v>180350.7</v>
      </c>
      <c r="F24" s="127">
        <f t="shared" si="1"/>
        <v>12.727642907551164</v>
      </c>
    </row>
    <row r="25" spans="1:6" x14ac:dyDescent="0.2">
      <c r="A25" s="6" t="s">
        <v>342</v>
      </c>
      <c r="B25" s="20" t="s">
        <v>142</v>
      </c>
      <c r="C25" s="38">
        <v>7415207</v>
      </c>
      <c r="D25" s="38">
        <v>7415207</v>
      </c>
      <c r="E25" s="38">
        <v>1165562.83</v>
      </c>
      <c r="F25" s="127">
        <f t="shared" si="1"/>
        <v>15.718547439066773</v>
      </c>
    </row>
    <row r="26" spans="1:6" x14ac:dyDescent="0.2">
      <c r="A26" s="6" t="s">
        <v>123</v>
      </c>
      <c r="B26" s="20" t="s">
        <v>122</v>
      </c>
      <c r="C26" s="38">
        <v>1445000</v>
      </c>
      <c r="D26" s="38">
        <v>1445000</v>
      </c>
      <c r="E26" s="38">
        <v>468558.32</v>
      </c>
      <c r="F26" s="127">
        <f t="shared" si="1"/>
        <v>32.426181314878896</v>
      </c>
    </row>
    <row r="27" spans="1:6" ht="18.75" customHeight="1" x14ac:dyDescent="0.2">
      <c r="A27" s="7" t="s">
        <v>38</v>
      </c>
      <c r="B27" s="20" t="s">
        <v>11</v>
      </c>
      <c r="C27" s="38">
        <f>C28+C29+C30</f>
        <v>2003000</v>
      </c>
      <c r="D27" s="38">
        <f t="shared" ref="D27:E27" si="5">D28+D29+D30</f>
        <v>2003000</v>
      </c>
      <c r="E27" s="38">
        <f t="shared" si="5"/>
        <v>1138321.31</v>
      </c>
      <c r="F27" s="127">
        <f t="shared" si="1"/>
        <v>56.830819271093361</v>
      </c>
    </row>
    <row r="28" spans="1:6" ht="25.5" x14ac:dyDescent="0.2">
      <c r="A28" s="6" t="s">
        <v>57</v>
      </c>
      <c r="B28" s="20" t="s">
        <v>58</v>
      </c>
      <c r="C28" s="47">
        <v>995300</v>
      </c>
      <c r="D28" s="47">
        <v>995300</v>
      </c>
      <c r="E28" s="38">
        <v>561040.31000000006</v>
      </c>
      <c r="F28" s="127">
        <f t="shared" si="1"/>
        <v>56.368965136139856</v>
      </c>
    </row>
    <row r="29" spans="1:6" ht="38.25" x14ac:dyDescent="0.2">
      <c r="A29" s="6" t="s">
        <v>124</v>
      </c>
      <c r="B29" s="20" t="s">
        <v>125</v>
      </c>
      <c r="C29" s="38">
        <v>66500</v>
      </c>
      <c r="D29" s="38">
        <v>66500</v>
      </c>
      <c r="E29" s="38">
        <v>26601</v>
      </c>
      <c r="F29" s="127">
        <f t="shared" si="1"/>
        <v>40.001503759398496</v>
      </c>
    </row>
    <row r="30" spans="1:6" ht="25.5" x14ac:dyDescent="0.2">
      <c r="A30" s="46" t="s">
        <v>59</v>
      </c>
      <c r="B30" s="27" t="s">
        <v>60</v>
      </c>
      <c r="C30" s="47">
        <v>941200</v>
      </c>
      <c r="D30" s="47">
        <v>941200</v>
      </c>
      <c r="E30" s="38">
        <v>550680</v>
      </c>
      <c r="F30" s="127">
        <f t="shared" si="1"/>
        <v>58.508287292817684</v>
      </c>
    </row>
    <row r="31" spans="1:6" ht="25.5" x14ac:dyDescent="0.2">
      <c r="A31" s="5" t="s">
        <v>2</v>
      </c>
      <c r="B31" s="20" t="s">
        <v>12</v>
      </c>
      <c r="C31" s="38">
        <f>C32+C33</f>
        <v>8047581</v>
      </c>
      <c r="D31" s="38">
        <f t="shared" ref="D31:E31" si="6">D32+D33</f>
        <v>8047581</v>
      </c>
      <c r="E31" s="38">
        <f t="shared" si="6"/>
        <v>6517560.9000000004</v>
      </c>
      <c r="F31" s="127">
        <f t="shared" si="1"/>
        <v>80.98782603120118</v>
      </c>
    </row>
    <row r="32" spans="1:6" ht="51" x14ac:dyDescent="0.2">
      <c r="A32" s="6" t="s">
        <v>33</v>
      </c>
      <c r="B32" s="27" t="s">
        <v>34</v>
      </c>
      <c r="C32" s="38">
        <v>3947581</v>
      </c>
      <c r="D32" s="38">
        <v>3947581</v>
      </c>
      <c r="E32" s="38">
        <v>2936108.07</v>
      </c>
      <c r="F32" s="127">
        <f t="shared" si="1"/>
        <v>74.377398969140842</v>
      </c>
    </row>
    <row r="33" spans="1:6" ht="51" x14ac:dyDescent="0.2">
      <c r="A33" s="6" t="s">
        <v>72</v>
      </c>
      <c r="B33" s="21" t="s">
        <v>71</v>
      </c>
      <c r="C33" s="38">
        <v>4100000</v>
      </c>
      <c r="D33" s="38">
        <v>4100000</v>
      </c>
      <c r="E33" s="38">
        <v>3581452.83</v>
      </c>
      <c r="F33" s="127">
        <f t="shared" si="1"/>
        <v>87.352508048780493</v>
      </c>
    </row>
    <row r="34" spans="1:6" ht="18.75" customHeight="1" x14ac:dyDescent="0.2">
      <c r="A34" s="30" t="s">
        <v>5</v>
      </c>
      <c r="B34" s="31" t="s">
        <v>13</v>
      </c>
      <c r="C34" s="43">
        <f>C35</f>
        <v>10719000</v>
      </c>
      <c r="D34" s="43">
        <f t="shared" ref="D34:E34" si="7">D35</f>
        <v>10719000</v>
      </c>
      <c r="E34" s="43">
        <f t="shared" si="7"/>
        <v>8111560.4800000004</v>
      </c>
      <c r="F34" s="128">
        <f t="shared" si="1"/>
        <v>75.67460098889822</v>
      </c>
    </row>
    <row r="35" spans="1:6" x14ac:dyDescent="0.2">
      <c r="A35" s="16" t="s">
        <v>35</v>
      </c>
      <c r="B35" s="20" t="s">
        <v>36</v>
      </c>
      <c r="C35" s="47">
        <v>10719000</v>
      </c>
      <c r="D35" s="47">
        <v>10719000</v>
      </c>
      <c r="E35" s="47">
        <v>8111560.4800000004</v>
      </c>
      <c r="F35" s="129">
        <f t="shared" si="1"/>
        <v>75.67460098889822</v>
      </c>
    </row>
    <row r="36" spans="1:6" ht="25.5" x14ac:dyDescent="0.2">
      <c r="A36" s="7" t="s">
        <v>63</v>
      </c>
      <c r="B36" s="20" t="s">
        <v>40</v>
      </c>
      <c r="C36" s="38">
        <f>C37+C38</f>
        <v>4447407.29</v>
      </c>
      <c r="D36" s="38">
        <f t="shared" ref="D36:E36" si="8">D37+D38</f>
        <v>4447407.29</v>
      </c>
      <c r="E36" s="38">
        <f t="shared" si="8"/>
        <v>5445998.79</v>
      </c>
      <c r="F36" s="127">
        <f t="shared" si="1"/>
        <v>122.4533404495094</v>
      </c>
    </row>
    <row r="37" spans="1:6" x14ac:dyDescent="0.2">
      <c r="A37" s="28" t="s">
        <v>41</v>
      </c>
      <c r="B37" s="29" t="s">
        <v>42</v>
      </c>
      <c r="C37" s="44">
        <v>1612507.29</v>
      </c>
      <c r="D37" s="44">
        <v>1612507.29</v>
      </c>
      <c r="E37" s="44">
        <v>3309058</v>
      </c>
      <c r="F37" s="130">
        <f t="shared" si="1"/>
        <v>205.21197147580028</v>
      </c>
    </row>
    <row r="38" spans="1:6" x14ac:dyDescent="0.2">
      <c r="A38" s="12" t="s">
        <v>43</v>
      </c>
      <c r="B38" s="32" t="s">
        <v>44</v>
      </c>
      <c r="C38" s="38">
        <v>2834900</v>
      </c>
      <c r="D38" s="38">
        <v>2834900</v>
      </c>
      <c r="E38" s="38">
        <v>2136940.79</v>
      </c>
      <c r="F38" s="127">
        <f t="shared" si="1"/>
        <v>75.379759074394158</v>
      </c>
    </row>
    <row r="39" spans="1:6" ht="18.75" customHeight="1" x14ac:dyDescent="0.2">
      <c r="A39" s="14" t="s">
        <v>25</v>
      </c>
      <c r="B39" s="22" t="s">
        <v>26</v>
      </c>
      <c r="C39" s="38">
        <f>C40+C41</f>
        <v>1385494</v>
      </c>
      <c r="D39" s="38">
        <f t="shared" ref="D39:E39" si="9">D40+D41</f>
        <v>1385494</v>
      </c>
      <c r="E39" s="38">
        <f t="shared" si="9"/>
        <v>264928.66000000003</v>
      </c>
      <c r="F39" s="127">
        <f t="shared" si="1"/>
        <v>19.121602836244691</v>
      </c>
    </row>
    <row r="40" spans="1:6" ht="51" x14ac:dyDescent="0.2">
      <c r="A40" s="6" t="s">
        <v>73</v>
      </c>
      <c r="B40" s="27" t="s">
        <v>61</v>
      </c>
      <c r="C40" s="38">
        <v>956632</v>
      </c>
      <c r="D40" s="38">
        <v>956632</v>
      </c>
      <c r="E40" s="38">
        <v>101000</v>
      </c>
      <c r="F40" s="127">
        <f t="shared" si="1"/>
        <v>10.557873874175232</v>
      </c>
    </row>
    <row r="41" spans="1:6" ht="25.5" x14ac:dyDescent="0.2">
      <c r="A41" s="6" t="s">
        <v>62</v>
      </c>
      <c r="B41" s="21" t="s">
        <v>37</v>
      </c>
      <c r="C41" s="38">
        <v>428862</v>
      </c>
      <c r="D41" s="38">
        <v>428862</v>
      </c>
      <c r="E41" s="38">
        <v>163928.66</v>
      </c>
      <c r="F41" s="127">
        <f t="shared" si="1"/>
        <v>38.22410472366402</v>
      </c>
    </row>
    <row r="42" spans="1:6" ht="18.75" customHeight="1" x14ac:dyDescent="0.2">
      <c r="A42" s="7" t="s">
        <v>21</v>
      </c>
      <c r="B42" s="20" t="s">
        <v>20</v>
      </c>
      <c r="C42" s="38">
        <f>C43+C45+C44+C47</f>
        <v>611000</v>
      </c>
      <c r="D42" s="38">
        <f>D43+D45+D44+D47</f>
        <v>611000</v>
      </c>
      <c r="E42" s="38">
        <f>E43+E45+E44+E47+E46</f>
        <v>5094672.6100000003</v>
      </c>
      <c r="F42" s="127">
        <f t="shared" si="1"/>
        <v>833.8253044189853</v>
      </c>
    </row>
    <row r="43" spans="1:6" ht="25.5" x14ac:dyDescent="0.2">
      <c r="A43" s="45" t="s">
        <v>51</v>
      </c>
      <c r="B43" s="48" t="s">
        <v>52</v>
      </c>
      <c r="C43" s="38">
        <v>120000</v>
      </c>
      <c r="D43" s="38">
        <v>120000</v>
      </c>
      <c r="E43" s="38">
        <v>76647.679999999993</v>
      </c>
      <c r="F43" s="127">
        <f t="shared" si="1"/>
        <v>63.873066666666659</v>
      </c>
    </row>
    <row r="44" spans="1:6" ht="25.5" x14ac:dyDescent="0.2">
      <c r="A44" s="45" t="s">
        <v>296</v>
      </c>
      <c r="B44" s="48" t="s">
        <v>295</v>
      </c>
      <c r="C44" s="38"/>
      <c r="D44" s="38"/>
      <c r="E44" s="38">
        <v>40350.65</v>
      </c>
      <c r="F44" s="127"/>
    </row>
    <row r="45" spans="1:6" ht="76.5" x14ac:dyDescent="0.2">
      <c r="A45" s="45" t="s">
        <v>126</v>
      </c>
      <c r="B45" s="27" t="s">
        <v>127</v>
      </c>
      <c r="C45" s="36">
        <v>491000</v>
      </c>
      <c r="D45" s="36">
        <v>491000</v>
      </c>
      <c r="E45" s="36"/>
      <c r="F45" s="73">
        <f t="shared" si="1"/>
        <v>0</v>
      </c>
    </row>
    <row r="46" spans="1:6" x14ac:dyDescent="0.2">
      <c r="A46" s="45" t="s">
        <v>331</v>
      </c>
      <c r="B46" s="136" t="s">
        <v>332</v>
      </c>
      <c r="C46" s="36"/>
      <c r="D46" s="36"/>
      <c r="E46" s="36">
        <v>-500</v>
      </c>
      <c r="F46" s="73"/>
    </row>
    <row r="47" spans="1:6" x14ac:dyDescent="0.2">
      <c r="A47" s="45" t="s">
        <v>298</v>
      </c>
      <c r="B47" s="136" t="s">
        <v>297</v>
      </c>
      <c r="C47" s="36"/>
      <c r="D47" s="36"/>
      <c r="E47" s="36">
        <v>4978174.28</v>
      </c>
      <c r="F47" s="73"/>
    </row>
    <row r="48" spans="1:6" x14ac:dyDescent="0.2">
      <c r="A48" s="137" t="s">
        <v>299</v>
      </c>
      <c r="B48" s="136" t="s">
        <v>300</v>
      </c>
      <c r="C48" s="36">
        <f>C49+C50</f>
        <v>411422</v>
      </c>
      <c r="D48" s="36">
        <f t="shared" ref="D48" si="10">D49+D50</f>
        <v>411422</v>
      </c>
      <c r="E48" s="36">
        <f>E49+E50</f>
        <v>412503</v>
      </c>
      <c r="F48" s="73"/>
    </row>
    <row r="49" spans="1:239" x14ac:dyDescent="0.2">
      <c r="A49" s="45" t="s">
        <v>301</v>
      </c>
      <c r="B49" s="136" t="s">
        <v>302</v>
      </c>
      <c r="C49" s="36"/>
      <c r="D49" s="36"/>
      <c r="E49" s="36">
        <v>1081</v>
      </c>
      <c r="F49" s="73"/>
    </row>
    <row r="50" spans="1:239" s="139" customFormat="1" ht="15.75" x14ac:dyDescent="0.2">
      <c r="A50" s="45" t="s">
        <v>307</v>
      </c>
      <c r="B50" s="48" t="s">
        <v>308</v>
      </c>
      <c r="C50" s="36">
        <f>C51+C52+C53+C54+C55+C56+C57+C58</f>
        <v>411422</v>
      </c>
      <c r="D50" s="36">
        <f t="shared" ref="D50:E50" si="11">D51+D52+D53+D54+D55+D56+D57+D58</f>
        <v>411422</v>
      </c>
      <c r="E50" s="36">
        <f t="shared" si="11"/>
        <v>411422</v>
      </c>
      <c r="F50" s="73">
        <f t="shared" si="1"/>
        <v>100</v>
      </c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  <c r="CS50" s="138"/>
      <c r="CT50" s="138"/>
      <c r="CU50" s="138"/>
      <c r="CV50" s="138"/>
      <c r="CW50" s="138"/>
      <c r="CX50" s="138"/>
      <c r="CY50" s="138"/>
      <c r="CZ50" s="138"/>
      <c r="DA50" s="138"/>
      <c r="DB50" s="138"/>
      <c r="DC50" s="138"/>
      <c r="DD50" s="138"/>
      <c r="DE50" s="138"/>
      <c r="DF50" s="138"/>
      <c r="DG50" s="138"/>
      <c r="DH50" s="138"/>
      <c r="DI50" s="138"/>
      <c r="DJ50" s="138"/>
      <c r="DK50" s="138"/>
      <c r="DL50" s="138"/>
      <c r="DM50" s="138"/>
      <c r="DN50" s="138"/>
      <c r="DO50" s="138"/>
      <c r="DP50" s="138"/>
      <c r="DQ50" s="138"/>
      <c r="DR50" s="138"/>
      <c r="DS50" s="138"/>
      <c r="DT50" s="138"/>
      <c r="DU50" s="138"/>
      <c r="DV50" s="138"/>
      <c r="DW50" s="138"/>
      <c r="DX50" s="138"/>
      <c r="DY50" s="138"/>
      <c r="DZ50" s="138"/>
      <c r="EA50" s="138"/>
      <c r="EB50" s="138"/>
      <c r="EC50" s="138"/>
      <c r="ED50" s="138"/>
      <c r="EE50" s="138"/>
      <c r="EF50" s="138"/>
      <c r="EG50" s="138"/>
      <c r="EH50" s="138"/>
      <c r="EI50" s="138"/>
      <c r="EJ50" s="138"/>
      <c r="EK50" s="138"/>
      <c r="EL50" s="138"/>
      <c r="EM50" s="138"/>
      <c r="EN50" s="138"/>
      <c r="EO50" s="138"/>
      <c r="EP50" s="138"/>
      <c r="EQ50" s="138"/>
      <c r="ER50" s="138"/>
      <c r="ES50" s="138"/>
      <c r="ET50" s="138"/>
      <c r="EU50" s="138"/>
      <c r="EV50" s="138"/>
      <c r="EW50" s="138"/>
      <c r="EX50" s="138"/>
      <c r="EY50" s="138"/>
      <c r="EZ50" s="138"/>
      <c r="FA50" s="138"/>
      <c r="FB50" s="138"/>
      <c r="FC50" s="138"/>
      <c r="FD50" s="138"/>
      <c r="FE50" s="138"/>
      <c r="FF50" s="138"/>
      <c r="FG50" s="138"/>
      <c r="FH50" s="138"/>
      <c r="FI50" s="138"/>
      <c r="FJ50" s="138"/>
      <c r="FK50" s="138"/>
      <c r="FL50" s="138"/>
      <c r="FM50" s="138"/>
      <c r="FN50" s="138"/>
      <c r="FO50" s="138"/>
      <c r="FP50" s="138"/>
      <c r="FQ50" s="138"/>
      <c r="FR50" s="138"/>
      <c r="FS50" s="138"/>
      <c r="FT50" s="138"/>
      <c r="FU50" s="138"/>
      <c r="FV50" s="138"/>
      <c r="FW50" s="138"/>
      <c r="FX50" s="138"/>
      <c r="FY50" s="138"/>
      <c r="FZ50" s="138"/>
      <c r="GA50" s="138"/>
      <c r="GB50" s="138"/>
      <c r="GC50" s="138"/>
      <c r="GD50" s="138"/>
      <c r="GE50" s="138"/>
      <c r="GF50" s="138"/>
      <c r="GG50" s="138"/>
      <c r="GH50" s="138"/>
      <c r="GI50" s="138"/>
      <c r="GJ50" s="138"/>
      <c r="GK50" s="138"/>
      <c r="GL50" s="138"/>
      <c r="GM50" s="138"/>
      <c r="GN50" s="138"/>
      <c r="GO50" s="138"/>
      <c r="GP50" s="138"/>
      <c r="GQ50" s="138"/>
      <c r="GR50" s="138"/>
      <c r="GS50" s="138"/>
      <c r="GT50" s="138"/>
      <c r="GU50" s="138"/>
      <c r="GV50" s="138"/>
      <c r="GW50" s="138"/>
      <c r="GX50" s="138"/>
      <c r="GY50" s="138"/>
      <c r="GZ50" s="138"/>
      <c r="HA50" s="138"/>
      <c r="HB50" s="138"/>
      <c r="HC50" s="138"/>
      <c r="HD50" s="138"/>
      <c r="HE50" s="138"/>
      <c r="HF50" s="138"/>
      <c r="HG50" s="138"/>
      <c r="HH50" s="138"/>
      <c r="HI50" s="138"/>
      <c r="HJ50" s="138"/>
      <c r="HK50" s="138"/>
      <c r="HL50" s="138"/>
      <c r="HM50" s="138"/>
      <c r="HN50" s="138"/>
      <c r="HO50" s="138"/>
      <c r="HP50" s="138"/>
      <c r="HQ50" s="138"/>
      <c r="HR50" s="138"/>
      <c r="HS50" s="138"/>
      <c r="HT50" s="138"/>
      <c r="HU50" s="138"/>
      <c r="HV50" s="138"/>
      <c r="HW50" s="138"/>
      <c r="HX50" s="138"/>
      <c r="HY50" s="138"/>
      <c r="HZ50" s="138"/>
      <c r="IA50" s="138"/>
      <c r="IB50" s="138"/>
      <c r="IC50" s="138"/>
      <c r="ID50" s="138"/>
      <c r="IE50" s="138"/>
    </row>
    <row r="51" spans="1:239" s="139" customFormat="1" ht="25.5" x14ac:dyDescent="0.2">
      <c r="A51" s="45" t="s">
        <v>309</v>
      </c>
      <c r="B51" s="48" t="s">
        <v>310</v>
      </c>
      <c r="C51" s="36">
        <v>70407</v>
      </c>
      <c r="D51" s="36">
        <v>70407</v>
      </c>
      <c r="E51" s="36">
        <v>70407</v>
      </c>
      <c r="F51" s="73">
        <f t="shared" si="1"/>
        <v>100</v>
      </c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38"/>
      <c r="CD51" s="138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38"/>
      <c r="CS51" s="138"/>
      <c r="CT51" s="138"/>
      <c r="CU51" s="138"/>
      <c r="CV51" s="138"/>
      <c r="CW51" s="138"/>
      <c r="CX51" s="138"/>
      <c r="CY51" s="138"/>
      <c r="CZ51" s="138"/>
      <c r="DA51" s="138"/>
      <c r="DB51" s="138"/>
      <c r="DC51" s="138"/>
      <c r="DD51" s="138"/>
      <c r="DE51" s="138"/>
      <c r="DF51" s="138"/>
      <c r="DG51" s="138"/>
      <c r="DH51" s="138"/>
      <c r="DI51" s="138"/>
      <c r="DJ51" s="138"/>
      <c r="DK51" s="138"/>
      <c r="DL51" s="138"/>
      <c r="DM51" s="138"/>
      <c r="DN51" s="138"/>
      <c r="DO51" s="138"/>
      <c r="DP51" s="138"/>
      <c r="DQ51" s="138"/>
      <c r="DR51" s="138"/>
      <c r="DS51" s="138"/>
      <c r="DT51" s="138"/>
      <c r="DU51" s="138"/>
      <c r="DV51" s="138"/>
      <c r="DW51" s="138"/>
      <c r="DX51" s="138"/>
      <c r="DY51" s="138"/>
      <c r="DZ51" s="138"/>
      <c r="EA51" s="138"/>
      <c r="EB51" s="138"/>
      <c r="EC51" s="138"/>
      <c r="ED51" s="138"/>
      <c r="EE51" s="138"/>
      <c r="EF51" s="138"/>
      <c r="EG51" s="138"/>
      <c r="EH51" s="138"/>
      <c r="EI51" s="138"/>
      <c r="EJ51" s="138"/>
      <c r="EK51" s="138"/>
      <c r="EL51" s="138"/>
      <c r="EM51" s="138"/>
      <c r="EN51" s="138"/>
      <c r="EO51" s="138"/>
      <c r="EP51" s="138"/>
      <c r="EQ51" s="138"/>
      <c r="ER51" s="138"/>
      <c r="ES51" s="138"/>
      <c r="ET51" s="138"/>
      <c r="EU51" s="138"/>
      <c r="EV51" s="138"/>
      <c r="EW51" s="138"/>
      <c r="EX51" s="138"/>
      <c r="EY51" s="138"/>
      <c r="EZ51" s="138"/>
      <c r="FA51" s="138"/>
      <c r="FB51" s="138"/>
      <c r="FC51" s="138"/>
      <c r="FD51" s="138"/>
      <c r="FE51" s="138"/>
      <c r="FF51" s="138"/>
      <c r="FG51" s="138"/>
      <c r="FH51" s="138"/>
      <c r="FI51" s="138"/>
      <c r="FJ51" s="138"/>
      <c r="FK51" s="138"/>
      <c r="FL51" s="138"/>
      <c r="FM51" s="138"/>
      <c r="FN51" s="138"/>
      <c r="FO51" s="138"/>
      <c r="FP51" s="138"/>
      <c r="FQ51" s="138"/>
      <c r="FR51" s="138"/>
      <c r="FS51" s="138"/>
      <c r="FT51" s="138"/>
      <c r="FU51" s="138"/>
      <c r="FV51" s="138"/>
      <c r="FW51" s="138"/>
      <c r="FX51" s="138"/>
      <c r="FY51" s="138"/>
      <c r="FZ51" s="138"/>
      <c r="GA51" s="138"/>
      <c r="GB51" s="138"/>
      <c r="GC51" s="138"/>
      <c r="GD51" s="138"/>
      <c r="GE51" s="138"/>
      <c r="GF51" s="138"/>
      <c r="GG51" s="138"/>
      <c r="GH51" s="138"/>
      <c r="GI51" s="138"/>
      <c r="GJ51" s="138"/>
      <c r="GK51" s="138"/>
      <c r="GL51" s="138"/>
      <c r="GM51" s="138"/>
      <c r="GN51" s="138"/>
      <c r="GO51" s="138"/>
      <c r="GP51" s="138"/>
      <c r="GQ51" s="138"/>
      <c r="GR51" s="138"/>
      <c r="GS51" s="138"/>
      <c r="GT51" s="138"/>
      <c r="GU51" s="138"/>
      <c r="GV51" s="138"/>
      <c r="GW51" s="138"/>
      <c r="GX51" s="138"/>
      <c r="GY51" s="138"/>
      <c r="GZ51" s="138"/>
      <c r="HA51" s="138"/>
      <c r="HB51" s="138"/>
      <c r="HC51" s="138"/>
      <c r="HD51" s="138"/>
      <c r="HE51" s="138"/>
      <c r="HF51" s="138"/>
      <c r="HG51" s="138"/>
      <c r="HH51" s="138"/>
      <c r="HI51" s="138"/>
      <c r="HJ51" s="138"/>
      <c r="HK51" s="138"/>
      <c r="HL51" s="138"/>
      <c r="HM51" s="138"/>
      <c r="HN51" s="138"/>
      <c r="HO51" s="138"/>
      <c r="HP51" s="138"/>
      <c r="HQ51" s="138"/>
      <c r="HR51" s="138"/>
      <c r="HS51" s="138"/>
      <c r="HT51" s="138"/>
      <c r="HU51" s="138"/>
      <c r="HV51" s="138"/>
      <c r="HW51" s="138"/>
      <c r="HX51" s="138"/>
      <c r="HY51" s="138"/>
      <c r="HZ51" s="138"/>
      <c r="IA51" s="138"/>
      <c r="IB51" s="138"/>
      <c r="IC51" s="138"/>
      <c r="ID51" s="138"/>
      <c r="IE51" s="138"/>
    </row>
    <row r="52" spans="1:239" s="139" customFormat="1" ht="38.25" x14ac:dyDescent="0.2">
      <c r="A52" s="45" t="s">
        <v>311</v>
      </c>
      <c r="B52" s="48" t="s">
        <v>312</v>
      </c>
      <c r="C52" s="36">
        <v>70407</v>
      </c>
      <c r="D52" s="36">
        <v>70407</v>
      </c>
      <c r="E52" s="36">
        <v>70407</v>
      </c>
      <c r="F52" s="73">
        <f t="shared" si="1"/>
        <v>100</v>
      </c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38"/>
      <c r="BX52" s="138"/>
      <c r="BY52" s="138"/>
      <c r="BZ52" s="138"/>
      <c r="CA52" s="138"/>
      <c r="CB52" s="138"/>
      <c r="CC52" s="138"/>
      <c r="CD52" s="138"/>
      <c r="CE52" s="138"/>
      <c r="CF52" s="138"/>
      <c r="CG52" s="138"/>
      <c r="CH52" s="138"/>
      <c r="CI52" s="138"/>
      <c r="CJ52" s="138"/>
      <c r="CK52" s="138"/>
      <c r="CL52" s="138"/>
      <c r="CM52" s="138"/>
      <c r="CN52" s="138"/>
      <c r="CO52" s="138"/>
      <c r="CP52" s="138"/>
      <c r="CQ52" s="138"/>
      <c r="CR52" s="138"/>
      <c r="CS52" s="138"/>
      <c r="CT52" s="138"/>
      <c r="CU52" s="138"/>
      <c r="CV52" s="138"/>
      <c r="CW52" s="138"/>
      <c r="CX52" s="138"/>
      <c r="CY52" s="138"/>
      <c r="CZ52" s="138"/>
      <c r="DA52" s="138"/>
      <c r="DB52" s="138"/>
      <c r="DC52" s="138"/>
      <c r="DD52" s="138"/>
      <c r="DE52" s="138"/>
      <c r="DF52" s="138"/>
      <c r="DG52" s="138"/>
      <c r="DH52" s="138"/>
      <c r="DI52" s="138"/>
      <c r="DJ52" s="138"/>
      <c r="DK52" s="138"/>
      <c r="DL52" s="138"/>
      <c r="DM52" s="138"/>
      <c r="DN52" s="138"/>
      <c r="DO52" s="138"/>
      <c r="DP52" s="138"/>
      <c r="DQ52" s="138"/>
      <c r="DR52" s="138"/>
      <c r="DS52" s="138"/>
      <c r="DT52" s="138"/>
      <c r="DU52" s="138"/>
      <c r="DV52" s="138"/>
      <c r="DW52" s="138"/>
      <c r="DX52" s="138"/>
      <c r="DY52" s="138"/>
      <c r="DZ52" s="138"/>
      <c r="EA52" s="138"/>
      <c r="EB52" s="138"/>
      <c r="EC52" s="138"/>
      <c r="ED52" s="138"/>
      <c r="EE52" s="138"/>
      <c r="EF52" s="138"/>
      <c r="EG52" s="138"/>
      <c r="EH52" s="138"/>
      <c r="EI52" s="138"/>
      <c r="EJ52" s="138"/>
      <c r="EK52" s="138"/>
      <c r="EL52" s="138"/>
      <c r="EM52" s="138"/>
      <c r="EN52" s="138"/>
      <c r="EO52" s="138"/>
      <c r="EP52" s="138"/>
      <c r="EQ52" s="138"/>
      <c r="ER52" s="138"/>
      <c r="ES52" s="138"/>
      <c r="ET52" s="138"/>
      <c r="EU52" s="138"/>
      <c r="EV52" s="138"/>
      <c r="EW52" s="138"/>
      <c r="EX52" s="138"/>
      <c r="EY52" s="138"/>
      <c r="EZ52" s="138"/>
      <c r="FA52" s="138"/>
      <c r="FB52" s="138"/>
      <c r="FC52" s="138"/>
      <c r="FD52" s="138"/>
      <c r="FE52" s="138"/>
      <c r="FF52" s="138"/>
      <c r="FG52" s="138"/>
      <c r="FH52" s="138"/>
      <c r="FI52" s="138"/>
      <c r="FJ52" s="138"/>
      <c r="FK52" s="138"/>
      <c r="FL52" s="138"/>
      <c r="FM52" s="138"/>
      <c r="FN52" s="138"/>
      <c r="FO52" s="138"/>
      <c r="FP52" s="138"/>
      <c r="FQ52" s="138"/>
      <c r="FR52" s="138"/>
      <c r="FS52" s="138"/>
      <c r="FT52" s="138"/>
      <c r="FU52" s="138"/>
      <c r="FV52" s="138"/>
      <c r="FW52" s="138"/>
      <c r="FX52" s="138"/>
      <c r="FY52" s="138"/>
      <c r="FZ52" s="138"/>
      <c r="GA52" s="138"/>
      <c r="GB52" s="138"/>
      <c r="GC52" s="138"/>
      <c r="GD52" s="138"/>
      <c r="GE52" s="138"/>
      <c r="GF52" s="138"/>
      <c r="GG52" s="138"/>
      <c r="GH52" s="138"/>
      <c r="GI52" s="138"/>
      <c r="GJ52" s="138"/>
      <c r="GK52" s="138"/>
      <c r="GL52" s="138"/>
      <c r="GM52" s="138"/>
      <c r="GN52" s="138"/>
      <c r="GO52" s="138"/>
      <c r="GP52" s="138"/>
      <c r="GQ52" s="138"/>
      <c r="GR52" s="138"/>
      <c r="GS52" s="138"/>
      <c r="GT52" s="138"/>
      <c r="GU52" s="138"/>
      <c r="GV52" s="138"/>
      <c r="GW52" s="138"/>
      <c r="GX52" s="138"/>
      <c r="GY52" s="138"/>
      <c r="GZ52" s="138"/>
      <c r="HA52" s="138"/>
      <c r="HB52" s="138"/>
      <c r="HC52" s="138"/>
      <c r="HD52" s="138"/>
      <c r="HE52" s="138"/>
      <c r="HF52" s="138"/>
      <c r="HG52" s="138"/>
      <c r="HH52" s="138"/>
      <c r="HI52" s="138"/>
      <c r="HJ52" s="138"/>
      <c r="HK52" s="138"/>
      <c r="HL52" s="138"/>
      <c r="HM52" s="138"/>
      <c r="HN52" s="138"/>
      <c r="HO52" s="138"/>
      <c r="HP52" s="138"/>
      <c r="HQ52" s="138"/>
      <c r="HR52" s="138"/>
      <c r="HS52" s="138"/>
      <c r="HT52" s="138"/>
      <c r="HU52" s="138"/>
      <c r="HV52" s="138"/>
      <c r="HW52" s="138"/>
      <c r="HX52" s="138"/>
      <c r="HY52" s="138"/>
      <c r="HZ52" s="138"/>
      <c r="IA52" s="138"/>
      <c r="IB52" s="138"/>
      <c r="IC52" s="138"/>
      <c r="ID52" s="138"/>
      <c r="IE52" s="138"/>
    </row>
    <row r="53" spans="1:239" s="139" customFormat="1" ht="25.5" x14ac:dyDescent="0.2">
      <c r="A53" s="45" t="s">
        <v>313</v>
      </c>
      <c r="B53" s="48" t="s">
        <v>314</v>
      </c>
      <c r="C53" s="36">
        <v>50000</v>
      </c>
      <c r="D53" s="36">
        <v>50000</v>
      </c>
      <c r="E53" s="36">
        <v>50000</v>
      </c>
      <c r="F53" s="73">
        <f t="shared" si="1"/>
        <v>100</v>
      </c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8"/>
      <c r="AL53" s="138"/>
      <c r="AM53" s="138"/>
      <c r="AN53" s="138"/>
      <c r="AO53" s="138"/>
      <c r="AP53" s="138"/>
      <c r="AQ53" s="138"/>
      <c r="AR53" s="138"/>
      <c r="AS53" s="138"/>
      <c r="AT53" s="138"/>
      <c r="AU53" s="138"/>
      <c r="AV53" s="138"/>
      <c r="AW53" s="138"/>
      <c r="AX53" s="138"/>
      <c r="AY53" s="138"/>
      <c r="AZ53" s="138"/>
      <c r="BA53" s="138"/>
      <c r="BB53" s="138"/>
      <c r="BC53" s="138"/>
      <c r="BD53" s="138"/>
      <c r="BE53" s="138"/>
      <c r="BF53" s="138"/>
      <c r="BG53" s="138"/>
      <c r="BH53" s="138"/>
      <c r="BI53" s="138"/>
      <c r="BJ53" s="138"/>
      <c r="BK53" s="138"/>
      <c r="BL53" s="138"/>
      <c r="BM53" s="138"/>
      <c r="BN53" s="138"/>
      <c r="BO53" s="138"/>
      <c r="BP53" s="138"/>
      <c r="BQ53" s="138"/>
      <c r="BR53" s="138"/>
      <c r="BS53" s="138"/>
      <c r="BT53" s="138"/>
      <c r="BU53" s="138"/>
      <c r="BV53" s="138"/>
      <c r="BW53" s="138"/>
      <c r="BX53" s="138"/>
      <c r="BY53" s="138"/>
      <c r="BZ53" s="138"/>
      <c r="CA53" s="138"/>
      <c r="CB53" s="138"/>
      <c r="CC53" s="138"/>
      <c r="CD53" s="138"/>
      <c r="CE53" s="138"/>
      <c r="CF53" s="138"/>
      <c r="CG53" s="138"/>
      <c r="CH53" s="138"/>
      <c r="CI53" s="138"/>
      <c r="CJ53" s="138"/>
      <c r="CK53" s="138"/>
      <c r="CL53" s="138"/>
      <c r="CM53" s="138"/>
      <c r="CN53" s="138"/>
      <c r="CO53" s="138"/>
      <c r="CP53" s="138"/>
      <c r="CQ53" s="138"/>
      <c r="CR53" s="138"/>
      <c r="CS53" s="138"/>
      <c r="CT53" s="138"/>
      <c r="CU53" s="138"/>
      <c r="CV53" s="138"/>
      <c r="CW53" s="138"/>
      <c r="CX53" s="138"/>
      <c r="CY53" s="138"/>
      <c r="CZ53" s="138"/>
      <c r="DA53" s="138"/>
      <c r="DB53" s="138"/>
      <c r="DC53" s="138"/>
      <c r="DD53" s="138"/>
      <c r="DE53" s="138"/>
      <c r="DF53" s="138"/>
      <c r="DG53" s="138"/>
      <c r="DH53" s="138"/>
      <c r="DI53" s="138"/>
      <c r="DJ53" s="138"/>
      <c r="DK53" s="138"/>
      <c r="DL53" s="138"/>
      <c r="DM53" s="138"/>
      <c r="DN53" s="138"/>
      <c r="DO53" s="138"/>
      <c r="DP53" s="138"/>
      <c r="DQ53" s="138"/>
      <c r="DR53" s="138"/>
      <c r="DS53" s="138"/>
      <c r="DT53" s="138"/>
      <c r="DU53" s="138"/>
      <c r="DV53" s="138"/>
      <c r="DW53" s="138"/>
      <c r="DX53" s="138"/>
      <c r="DY53" s="138"/>
      <c r="DZ53" s="138"/>
      <c r="EA53" s="138"/>
      <c r="EB53" s="138"/>
      <c r="EC53" s="138"/>
      <c r="ED53" s="138"/>
      <c r="EE53" s="138"/>
      <c r="EF53" s="138"/>
      <c r="EG53" s="138"/>
      <c r="EH53" s="138"/>
      <c r="EI53" s="138"/>
      <c r="EJ53" s="138"/>
      <c r="EK53" s="138"/>
      <c r="EL53" s="138"/>
      <c r="EM53" s="138"/>
      <c r="EN53" s="138"/>
      <c r="EO53" s="138"/>
      <c r="EP53" s="138"/>
      <c r="EQ53" s="138"/>
      <c r="ER53" s="138"/>
      <c r="ES53" s="138"/>
      <c r="ET53" s="138"/>
      <c r="EU53" s="138"/>
      <c r="EV53" s="138"/>
      <c r="EW53" s="138"/>
      <c r="EX53" s="138"/>
      <c r="EY53" s="138"/>
      <c r="EZ53" s="138"/>
      <c r="FA53" s="138"/>
      <c r="FB53" s="138"/>
      <c r="FC53" s="138"/>
      <c r="FD53" s="138"/>
      <c r="FE53" s="138"/>
      <c r="FF53" s="138"/>
      <c r="FG53" s="138"/>
      <c r="FH53" s="138"/>
      <c r="FI53" s="138"/>
      <c r="FJ53" s="138"/>
      <c r="FK53" s="138"/>
      <c r="FL53" s="138"/>
      <c r="FM53" s="138"/>
      <c r="FN53" s="138"/>
      <c r="FO53" s="138"/>
      <c r="FP53" s="138"/>
      <c r="FQ53" s="138"/>
      <c r="FR53" s="138"/>
      <c r="FS53" s="138"/>
      <c r="FT53" s="138"/>
      <c r="FU53" s="138"/>
      <c r="FV53" s="138"/>
      <c r="FW53" s="138"/>
      <c r="FX53" s="138"/>
      <c r="FY53" s="138"/>
      <c r="FZ53" s="138"/>
      <c r="GA53" s="138"/>
      <c r="GB53" s="138"/>
      <c r="GC53" s="138"/>
      <c r="GD53" s="138"/>
      <c r="GE53" s="138"/>
      <c r="GF53" s="138"/>
      <c r="GG53" s="138"/>
      <c r="GH53" s="138"/>
      <c r="GI53" s="138"/>
      <c r="GJ53" s="138"/>
      <c r="GK53" s="138"/>
      <c r="GL53" s="138"/>
      <c r="GM53" s="138"/>
      <c r="GN53" s="138"/>
      <c r="GO53" s="138"/>
      <c r="GP53" s="138"/>
      <c r="GQ53" s="138"/>
      <c r="GR53" s="138"/>
      <c r="GS53" s="138"/>
      <c r="GT53" s="138"/>
      <c r="GU53" s="138"/>
      <c r="GV53" s="138"/>
      <c r="GW53" s="138"/>
      <c r="GX53" s="138"/>
      <c r="GY53" s="138"/>
      <c r="GZ53" s="138"/>
      <c r="HA53" s="138"/>
      <c r="HB53" s="138"/>
      <c r="HC53" s="138"/>
      <c r="HD53" s="138"/>
      <c r="HE53" s="138"/>
      <c r="HF53" s="138"/>
      <c r="HG53" s="138"/>
      <c r="HH53" s="138"/>
      <c r="HI53" s="138"/>
      <c r="HJ53" s="138"/>
      <c r="HK53" s="138"/>
      <c r="HL53" s="138"/>
      <c r="HM53" s="138"/>
      <c r="HN53" s="138"/>
      <c r="HO53" s="138"/>
      <c r="HP53" s="138"/>
      <c r="HQ53" s="138"/>
      <c r="HR53" s="138"/>
      <c r="HS53" s="138"/>
      <c r="HT53" s="138"/>
      <c r="HU53" s="138"/>
      <c r="HV53" s="138"/>
      <c r="HW53" s="138"/>
      <c r="HX53" s="138"/>
      <c r="HY53" s="138"/>
      <c r="HZ53" s="138"/>
      <c r="IA53" s="138"/>
      <c r="IB53" s="138"/>
      <c r="IC53" s="138"/>
      <c r="ID53" s="138"/>
      <c r="IE53" s="138"/>
    </row>
    <row r="54" spans="1:239" s="139" customFormat="1" ht="25.5" x14ac:dyDescent="0.2">
      <c r="A54" s="45" t="s">
        <v>315</v>
      </c>
      <c r="B54" s="48" t="s">
        <v>316</v>
      </c>
      <c r="C54" s="36">
        <v>52400</v>
      </c>
      <c r="D54" s="36">
        <v>52400</v>
      </c>
      <c r="E54" s="36">
        <v>52400</v>
      </c>
      <c r="F54" s="73">
        <f t="shared" si="1"/>
        <v>100</v>
      </c>
      <c r="G54" s="138"/>
      <c r="H54" s="138"/>
      <c r="I54" s="138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38"/>
      <c r="V54" s="138"/>
      <c r="W54" s="138"/>
      <c r="X54" s="138"/>
      <c r="Y54" s="138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  <c r="AT54" s="138"/>
      <c r="AU54" s="138"/>
      <c r="AV54" s="138"/>
      <c r="AW54" s="138"/>
      <c r="AX54" s="138"/>
      <c r="AY54" s="138"/>
      <c r="AZ54" s="138"/>
      <c r="BA54" s="138"/>
      <c r="BB54" s="138"/>
      <c r="BC54" s="138"/>
      <c r="BD54" s="138"/>
      <c r="BE54" s="138"/>
      <c r="BF54" s="138"/>
      <c r="BG54" s="138"/>
      <c r="BH54" s="138"/>
      <c r="BI54" s="138"/>
      <c r="BJ54" s="138"/>
      <c r="BK54" s="138"/>
      <c r="BL54" s="138"/>
      <c r="BM54" s="138"/>
      <c r="BN54" s="138"/>
      <c r="BO54" s="138"/>
      <c r="BP54" s="138"/>
      <c r="BQ54" s="138"/>
      <c r="BR54" s="138"/>
      <c r="BS54" s="138"/>
      <c r="BT54" s="138"/>
      <c r="BU54" s="138"/>
      <c r="BV54" s="138"/>
      <c r="BW54" s="138"/>
      <c r="BX54" s="138"/>
      <c r="BY54" s="138"/>
      <c r="BZ54" s="138"/>
      <c r="CA54" s="138"/>
      <c r="CB54" s="138"/>
      <c r="CC54" s="138"/>
      <c r="CD54" s="138"/>
      <c r="CE54" s="138"/>
      <c r="CF54" s="138"/>
      <c r="CG54" s="138"/>
      <c r="CH54" s="138"/>
      <c r="CI54" s="138"/>
      <c r="CJ54" s="138"/>
      <c r="CK54" s="138"/>
      <c r="CL54" s="138"/>
      <c r="CM54" s="138"/>
      <c r="CN54" s="138"/>
      <c r="CO54" s="138"/>
      <c r="CP54" s="138"/>
      <c r="CQ54" s="138"/>
      <c r="CR54" s="138"/>
      <c r="CS54" s="138"/>
      <c r="CT54" s="138"/>
      <c r="CU54" s="138"/>
      <c r="CV54" s="138"/>
      <c r="CW54" s="138"/>
      <c r="CX54" s="138"/>
      <c r="CY54" s="138"/>
      <c r="CZ54" s="138"/>
      <c r="DA54" s="138"/>
      <c r="DB54" s="138"/>
      <c r="DC54" s="138"/>
      <c r="DD54" s="138"/>
      <c r="DE54" s="138"/>
      <c r="DF54" s="138"/>
      <c r="DG54" s="138"/>
      <c r="DH54" s="138"/>
      <c r="DI54" s="138"/>
      <c r="DJ54" s="138"/>
      <c r="DK54" s="138"/>
      <c r="DL54" s="138"/>
      <c r="DM54" s="138"/>
      <c r="DN54" s="138"/>
      <c r="DO54" s="138"/>
      <c r="DP54" s="138"/>
      <c r="DQ54" s="138"/>
      <c r="DR54" s="138"/>
      <c r="DS54" s="138"/>
      <c r="DT54" s="138"/>
      <c r="DU54" s="138"/>
      <c r="DV54" s="138"/>
      <c r="DW54" s="138"/>
      <c r="DX54" s="138"/>
      <c r="DY54" s="138"/>
      <c r="DZ54" s="138"/>
      <c r="EA54" s="138"/>
      <c r="EB54" s="138"/>
      <c r="EC54" s="138"/>
      <c r="ED54" s="138"/>
      <c r="EE54" s="138"/>
      <c r="EF54" s="138"/>
      <c r="EG54" s="138"/>
      <c r="EH54" s="138"/>
      <c r="EI54" s="138"/>
      <c r="EJ54" s="138"/>
      <c r="EK54" s="138"/>
      <c r="EL54" s="138"/>
      <c r="EM54" s="138"/>
      <c r="EN54" s="138"/>
      <c r="EO54" s="138"/>
      <c r="EP54" s="138"/>
      <c r="EQ54" s="138"/>
      <c r="ER54" s="138"/>
      <c r="ES54" s="138"/>
      <c r="ET54" s="138"/>
      <c r="EU54" s="138"/>
      <c r="EV54" s="138"/>
      <c r="EW54" s="138"/>
      <c r="EX54" s="138"/>
      <c r="EY54" s="138"/>
      <c r="EZ54" s="138"/>
      <c r="FA54" s="138"/>
      <c r="FB54" s="138"/>
      <c r="FC54" s="138"/>
      <c r="FD54" s="138"/>
      <c r="FE54" s="138"/>
      <c r="FF54" s="138"/>
      <c r="FG54" s="138"/>
      <c r="FH54" s="138"/>
      <c r="FI54" s="138"/>
      <c r="FJ54" s="138"/>
      <c r="FK54" s="138"/>
      <c r="FL54" s="138"/>
      <c r="FM54" s="138"/>
      <c r="FN54" s="138"/>
      <c r="FO54" s="138"/>
      <c r="FP54" s="138"/>
      <c r="FQ54" s="138"/>
      <c r="FR54" s="138"/>
      <c r="FS54" s="138"/>
      <c r="FT54" s="138"/>
      <c r="FU54" s="138"/>
      <c r="FV54" s="138"/>
      <c r="FW54" s="138"/>
      <c r="FX54" s="138"/>
      <c r="FY54" s="138"/>
      <c r="FZ54" s="138"/>
      <c r="GA54" s="138"/>
      <c r="GB54" s="138"/>
      <c r="GC54" s="138"/>
      <c r="GD54" s="138"/>
      <c r="GE54" s="138"/>
      <c r="GF54" s="138"/>
      <c r="GG54" s="138"/>
      <c r="GH54" s="138"/>
      <c r="GI54" s="138"/>
      <c r="GJ54" s="138"/>
      <c r="GK54" s="138"/>
      <c r="GL54" s="138"/>
      <c r="GM54" s="138"/>
      <c r="GN54" s="138"/>
      <c r="GO54" s="138"/>
      <c r="GP54" s="138"/>
      <c r="GQ54" s="138"/>
      <c r="GR54" s="138"/>
      <c r="GS54" s="138"/>
      <c r="GT54" s="138"/>
      <c r="GU54" s="138"/>
      <c r="GV54" s="138"/>
      <c r="GW54" s="138"/>
      <c r="GX54" s="138"/>
      <c r="GY54" s="138"/>
      <c r="GZ54" s="138"/>
      <c r="HA54" s="138"/>
      <c r="HB54" s="138"/>
      <c r="HC54" s="138"/>
      <c r="HD54" s="138"/>
      <c r="HE54" s="138"/>
      <c r="HF54" s="138"/>
      <c r="HG54" s="138"/>
      <c r="HH54" s="138"/>
      <c r="HI54" s="138"/>
      <c r="HJ54" s="138"/>
      <c r="HK54" s="138"/>
      <c r="HL54" s="138"/>
      <c r="HM54" s="138"/>
      <c r="HN54" s="138"/>
      <c r="HO54" s="138"/>
      <c r="HP54" s="138"/>
      <c r="HQ54" s="138"/>
      <c r="HR54" s="138"/>
      <c r="HS54" s="138"/>
      <c r="HT54" s="138"/>
      <c r="HU54" s="138"/>
      <c r="HV54" s="138"/>
      <c r="HW54" s="138"/>
      <c r="HX54" s="138"/>
      <c r="HY54" s="138"/>
      <c r="HZ54" s="138"/>
      <c r="IA54" s="138"/>
      <c r="IB54" s="138"/>
      <c r="IC54" s="138"/>
      <c r="ID54" s="138"/>
      <c r="IE54" s="138"/>
    </row>
    <row r="55" spans="1:239" s="139" customFormat="1" ht="38.25" x14ac:dyDescent="0.2">
      <c r="A55" s="45" t="s">
        <v>317</v>
      </c>
      <c r="B55" s="48" t="s">
        <v>318</v>
      </c>
      <c r="C55" s="36">
        <v>24400</v>
      </c>
      <c r="D55" s="36">
        <v>24400</v>
      </c>
      <c r="E55" s="36">
        <v>24400</v>
      </c>
      <c r="F55" s="73">
        <f t="shared" si="1"/>
        <v>100</v>
      </c>
      <c r="G55" s="138"/>
      <c r="H55" s="138"/>
      <c r="I55" s="138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8"/>
      <c r="BL55" s="138"/>
      <c r="BM55" s="138"/>
      <c r="BN55" s="138"/>
      <c r="BO55" s="138"/>
      <c r="BP55" s="138"/>
      <c r="BQ55" s="138"/>
      <c r="BR55" s="138"/>
      <c r="BS55" s="138"/>
      <c r="BT55" s="138"/>
      <c r="BU55" s="138"/>
      <c r="BV55" s="138"/>
      <c r="BW55" s="138"/>
      <c r="BX55" s="138"/>
      <c r="BY55" s="138"/>
      <c r="BZ55" s="138"/>
      <c r="CA55" s="138"/>
      <c r="CB55" s="138"/>
      <c r="CC55" s="138"/>
      <c r="CD55" s="138"/>
      <c r="CE55" s="138"/>
      <c r="CF55" s="138"/>
      <c r="CG55" s="138"/>
      <c r="CH55" s="138"/>
      <c r="CI55" s="138"/>
      <c r="CJ55" s="138"/>
      <c r="CK55" s="138"/>
      <c r="CL55" s="138"/>
      <c r="CM55" s="138"/>
      <c r="CN55" s="138"/>
      <c r="CO55" s="138"/>
      <c r="CP55" s="138"/>
      <c r="CQ55" s="138"/>
      <c r="CR55" s="138"/>
      <c r="CS55" s="138"/>
      <c r="CT55" s="138"/>
      <c r="CU55" s="138"/>
      <c r="CV55" s="138"/>
      <c r="CW55" s="138"/>
      <c r="CX55" s="138"/>
      <c r="CY55" s="138"/>
      <c r="CZ55" s="138"/>
      <c r="DA55" s="138"/>
      <c r="DB55" s="138"/>
      <c r="DC55" s="138"/>
      <c r="DD55" s="138"/>
      <c r="DE55" s="138"/>
      <c r="DF55" s="138"/>
      <c r="DG55" s="138"/>
      <c r="DH55" s="138"/>
      <c r="DI55" s="138"/>
      <c r="DJ55" s="138"/>
      <c r="DK55" s="138"/>
      <c r="DL55" s="138"/>
      <c r="DM55" s="138"/>
      <c r="DN55" s="138"/>
      <c r="DO55" s="138"/>
      <c r="DP55" s="138"/>
      <c r="DQ55" s="138"/>
      <c r="DR55" s="138"/>
      <c r="DS55" s="138"/>
      <c r="DT55" s="138"/>
      <c r="DU55" s="138"/>
      <c r="DV55" s="138"/>
      <c r="DW55" s="138"/>
      <c r="DX55" s="138"/>
      <c r="DY55" s="138"/>
      <c r="DZ55" s="138"/>
      <c r="EA55" s="138"/>
      <c r="EB55" s="138"/>
      <c r="EC55" s="138"/>
      <c r="ED55" s="138"/>
      <c r="EE55" s="138"/>
      <c r="EF55" s="138"/>
      <c r="EG55" s="138"/>
      <c r="EH55" s="138"/>
      <c r="EI55" s="138"/>
      <c r="EJ55" s="138"/>
      <c r="EK55" s="138"/>
      <c r="EL55" s="138"/>
      <c r="EM55" s="138"/>
      <c r="EN55" s="138"/>
      <c r="EO55" s="138"/>
      <c r="EP55" s="138"/>
      <c r="EQ55" s="138"/>
      <c r="ER55" s="138"/>
      <c r="ES55" s="138"/>
      <c r="ET55" s="138"/>
      <c r="EU55" s="138"/>
      <c r="EV55" s="138"/>
      <c r="EW55" s="138"/>
      <c r="EX55" s="138"/>
      <c r="EY55" s="138"/>
      <c r="EZ55" s="138"/>
      <c r="FA55" s="138"/>
      <c r="FB55" s="138"/>
      <c r="FC55" s="138"/>
      <c r="FD55" s="138"/>
      <c r="FE55" s="138"/>
      <c r="FF55" s="138"/>
      <c r="FG55" s="138"/>
      <c r="FH55" s="138"/>
      <c r="FI55" s="138"/>
      <c r="FJ55" s="138"/>
      <c r="FK55" s="138"/>
      <c r="FL55" s="138"/>
      <c r="FM55" s="138"/>
      <c r="FN55" s="138"/>
      <c r="FO55" s="138"/>
      <c r="FP55" s="138"/>
      <c r="FQ55" s="138"/>
      <c r="FR55" s="138"/>
      <c r="FS55" s="138"/>
      <c r="FT55" s="138"/>
      <c r="FU55" s="138"/>
      <c r="FV55" s="138"/>
      <c r="FW55" s="138"/>
      <c r="FX55" s="138"/>
      <c r="FY55" s="138"/>
      <c r="FZ55" s="138"/>
      <c r="GA55" s="138"/>
      <c r="GB55" s="138"/>
      <c r="GC55" s="138"/>
      <c r="GD55" s="138"/>
      <c r="GE55" s="138"/>
      <c r="GF55" s="138"/>
      <c r="GG55" s="138"/>
      <c r="GH55" s="138"/>
      <c r="GI55" s="138"/>
      <c r="GJ55" s="138"/>
      <c r="GK55" s="138"/>
      <c r="GL55" s="138"/>
      <c r="GM55" s="138"/>
      <c r="GN55" s="138"/>
      <c r="GO55" s="138"/>
      <c r="GP55" s="138"/>
      <c r="GQ55" s="138"/>
      <c r="GR55" s="138"/>
      <c r="GS55" s="138"/>
      <c r="GT55" s="138"/>
      <c r="GU55" s="138"/>
      <c r="GV55" s="138"/>
      <c r="GW55" s="138"/>
      <c r="GX55" s="138"/>
      <c r="GY55" s="138"/>
      <c r="GZ55" s="138"/>
      <c r="HA55" s="138"/>
      <c r="HB55" s="138"/>
      <c r="HC55" s="138"/>
      <c r="HD55" s="138"/>
      <c r="HE55" s="138"/>
      <c r="HF55" s="138"/>
      <c r="HG55" s="138"/>
      <c r="HH55" s="138"/>
      <c r="HI55" s="138"/>
      <c r="HJ55" s="138"/>
      <c r="HK55" s="138"/>
      <c r="HL55" s="138"/>
      <c r="HM55" s="138"/>
      <c r="HN55" s="138"/>
      <c r="HO55" s="138"/>
      <c r="HP55" s="138"/>
      <c r="HQ55" s="138"/>
      <c r="HR55" s="138"/>
      <c r="HS55" s="138"/>
      <c r="HT55" s="138"/>
      <c r="HU55" s="138"/>
      <c r="HV55" s="138"/>
      <c r="HW55" s="138"/>
      <c r="HX55" s="138"/>
      <c r="HY55" s="138"/>
      <c r="HZ55" s="138"/>
      <c r="IA55" s="138"/>
      <c r="IB55" s="138"/>
      <c r="IC55" s="138"/>
      <c r="ID55" s="138"/>
      <c r="IE55" s="138"/>
    </row>
    <row r="56" spans="1:239" s="139" customFormat="1" ht="25.5" x14ac:dyDescent="0.2">
      <c r="A56" s="45" t="s">
        <v>319</v>
      </c>
      <c r="B56" s="48" t="s">
        <v>320</v>
      </c>
      <c r="C56" s="36">
        <v>53000</v>
      </c>
      <c r="D56" s="36">
        <v>53000</v>
      </c>
      <c r="E56" s="36">
        <v>53000</v>
      </c>
      <c r="F56" s="73">
        <f t="shared" si="1"/>
        <v>100</v>
      </c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8"/>
      <c r="BX56" s="138"/>
      <c r="BY56" s="138"/>
      <c r="BZ56" s="138"/>
      <c r="CA56" s="138"/>
      <c r="CB56" s="138"/>
      <c r="CC56" s="138"/>
      <c r="CD56" s="138"/>
      <c r="CE56" s="138"/>
      <c r="CF56" s="138"/>
      <c r="CG56" s="138"/>
      <c r="CH56" s="138"/>
      <c r="CI56" s="138"/>
      <c r="CJ56" s="138"/>
      <c r="CK56" s="138"/>
      <c r="CL56" s="138"/>
      <c r="CM56" s="138"/>
      <c r="CN56" s="138"/>
      <c r="CO56" s="138"/>
      <c r="CP56" s="138"/>
      <c r="CQ56" s="138"/>
      <c r="CR56" s="138"/>
      <c r="CS56" s="138"/>
      <c r="CT56" s="138"/>
      <c r="CU56" s="138"/>
      <c r="CV56" s="138"/>
      <c r="CW56" s="138"/>
      <c r="CX56" s="138"/>
      <c r="CY56" s="138"/>
      <c r="CZ56" s="138"/>
      <c r="DA56" s="138"/>
      <c r="DB56" s="138"/>
      <c r="DC56" s="138"/>
      <c r="DD56" s="138"/>
      <c r="DE56" s="138"/>
      <c r="DF56" s="138"/>
      <c r="DG56" s="138"/>
      <c r="DH56" s="138"/>
      <c r="DI56" s="138"/>
      <c r="DJ56" s="138"/>
      <c r="DK56" s="138"/>
      <c r="DL56" s="138"/>
      <c r="DM56" s="138"/>
      <c r="DN56" s="138"/>
      <c r="DO56" s="138"/>
      <c r="DP56" s="138"/>
      <c r="DQ56" s="138"/>
      <c r="DR56" s="138"/>
      <c r="DS56" s="138"/>
      <c r="DT56" s="138"/>
      <c r="DU56" s="138"/>
      <c r="DV56" s="138"/>
      <c r="DW56" s="138"/>
      <c r="DX56" s="138"/>
      <c r="DY56" s="138"/>
      <c r="DZ56" s="138"/>
      <c r="EA56" s="138"/>
      <c r="EB56" s="138"/>
      <c r="EC56" s="138"/>
      <c r="ED56" s="138"/>
      <c r="EE56" s="138"/>
      <c r="EF56" s="138"/>
      <c r="EG56" s="138"/>
      <c r="EH56" s="138"/>
      <c r="EI56" s="138"/>
      <c r="EJ56" s="138"/>
      <c r="EK56" s="138"/>
      <c r="EL56" s="138"/>
      <c r="EM56" s="138"/>
      <c r="EN56" s="138"/>
      <c r="EO56" s="138"/>
      <c r="EP56" s="138"/>
      <c r="EQ56" s="138"/>
      <c r="ER56" s="138"/>
      <c r="ES56" s="138"/>
      <c r="ET56" s="138"/>
      <c r="EU56" s="138"/>
      <c r="EV56" s="138"/>
      <c r="EW56" s="138"/>
      <c r="EX56" s="138"/>
      <c r="EY56" s="138"/>
      <c r="EZ56" s="138"/>
      <c r="FA56" s="138"/>
      <c r="FB56" s="138"/>
      <c r="FC56" s="138"/>
      <c r="FD56" s="138"/>
      <c r="FE56" s="138"/>
      <c r="FF56" s="138"/>
      <c r="FG56" s="138"/>
      <c r="FH56" s="138"/>
      <c r="FI56" s="138"/>
      <c r="FJ56" s="138"/>
      <c r="FK56" s="138"/>
      <c r="FL56" s="138"/>
      <c r="FM56" s="138"/>
      <c r="FN56" s="138"/>
      <c r="FO56" s="138"/>
      <c r="FP56" s="138"/>
      <c r="FQ56" s="138"/>
      <c r="FR56" s="138"/>
      <c r="FS56" s="138"/>
      <c r="FT56" s="138"/>
      <c r="FU56" s="138"/>
      <c r="FV56" s="138"/>
      <c r="FW56" s="138"/>
      <c r="FX56" s="138"/>
      <c r="FY56" s="138"/>
      <c r="FZ56" s="138"/>
      <c r="GA56" s="138"/>
      <c r="GB56" s="138"/>
      <c r="GC56" s="138"/>
      <c r="GD56" s="138"/>
      <c r="GE56" s="138"/>
      <c r="GF56" s="138"/>
      <c r="GG56" s="138"/>
      <c r="GH56" s="138"/>
      <c r="GI56" s="138"/>
      <c r="GJ56" s="138"/>
      <c r="GK56" s="138"/>
      <c r="GL56" s="138"/>
      <c r="GM56" s="138"/>
      <c r="GN56" s="138"/>
      <c r="GO56" s="138"/>
      <c r="GP56" s="138"/>
      <c r="GQ56" s="138"/>
      <c r="GR56" s="138"/>
      <c r="GS56" s="138"/>
      <c r="GT56" s="138"/>
      <c r="GU56" s="138"/>
      <c r="GV56" s="138"/>
      <c r="GW56" s="138"/>
      <c r="GX56" s="138"/>
      <c r="GY56" s="138"/>
      <c r="GZ56" s="138"/>
      <c r="HA56" s="138"/>
      <c r="HB56" s="138"/>
      <c r="HC56" s="138"/>
      <c r="HD56" s="138"/>
      <c r="HE56" s="138"/>
      <c r="HF56" s="138"/>
      <c r="HG56" s="138"/>
      <c r="HH56" s="138"/>
      <c r="HI56" s="138"/>
      <c r="HJ56" s="138"/>
      <c r="HK56" s="138"/>
      <c r="HL56" s="138"/>
      <c r="HM56" s="138"/>
      <c r="HN56" s="138"/>
      <c r="HO56" s="138"/>
      <c r="HP56" s="138"/>
      <c r="HQ56" s="138"/>
      <c r="HR56" s="138"/>
      <c r="HS56" s="138"/>
      <c r="HT56" s="138"/>
      <c r="HU56" s="138"/>
      <c r="HV56" s="138"/>
      <c r="HW56" s="138"/>
      <c r="HX56" s="138"/>
      <c r="HY56" s="138"/>
      <c r="HZ56" s="138"/>
      <c r="IA56" s="138"/>
      <c r="IB56" s="138"/>
      <c r="IC56" s="138"/>
      <c r="ID56" s="138"/>
      <c r="IE56" s="138"/>
    </row>
    <row r="57" spans="1:239" s="139" customFormat="1" ht="25.5" x14ac:dyDescent="0.2">
      <c r="A57" s="45" t="s">
        <v>321</v>
      </c>
      <c r="B57" s="48" t="s">
        <v>322</v>
      </c>
      <c r="C57" s="36">
        <v>40808</v>
      </c>
      <c r="D57" s="36">
        <v>40808</v>
      </c>
      <c r="E57" s="36">
        <v>40808</v>
      </c>
      <c r="F57" s="73">
        <f t="shared" si="1"/>
        <v>100</v>
      </c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8"/>
      <c r="BU57" s="138"/>
      <c r="BV57" s="138"/>
      <c r="BW57" s="138"/>
      <c r="BX57" s="138"/>
      <c r="BY57" s="138"/>
      <c r="BZ57" s="138"/>
      <c r="CA57" s="138"/>
      <c r="CB57" s="138"/>
      <c r="CC57" s="138"/>
      <c r="CD57" s="138"/>
      <c r="CE57" s="138"/>
      <c r="CF57" s="138"/>
      <c r="CG57" s="138"/>
      <c r="CH57" s="138"/>
      <c r="CI57" s="138"/>
      <c r="CJ57" s="138"/>
      <c r="CK57" s="138"/>
      <c r="CL57" s="138"/>
      <c r="CM57" s="138"/>
      <c r="CN57" s="138"/>
      <c r="CO57" s="138"/>
      <c r="CP57" s="138"/>
      <c r="CQ57" s="138"/>
      <c r="CR57" s="138"/>
      <c r="CS57" s="138"/>
      <c r="CT57" s="138"/>
      <c r="CU57" s="138"/>
      <c r="CV57" s="138"/>
      <c r="CW57" s="138"/>
      <c r="CX57" s="138"/>
      <c r="CY57" s="138"/>
      <c r="CZ57" s="138"/>
      <c r="DA57" s="138"/>
      <c r="DB57" s="138"/>
      <c r="DC57" s="138"/>
      <c r="DD57" s="138"/>
      <c r="DE57" s="138"/>
      <c r="DF57" s="138"/>
      <c r="DG57" s="138"/>
      <c r="DH57" s="138"/>
      <c r="DI57" s="138"/>
      <c r="DJ57" s="138"/>
      <c r="DK57" s="138"/>
      <c r="DL57" s="138"/>
      <c r="DM57" s="138"/>
      <c r="DN57" s="138"/>
      <c r="DO57" s="138"/>
      <c r="DP57" s="138"/>
      <c r="DQ57" s="138"/>
      <c r="DR57" s="138"/>
      <c r="DS57" s="138"/>
      <c r="DT57" s="138"/>
      <c r="DU57" s="138"/>
      <c r="DV57" s="138"/>
      <c r="DW57" s="138"/>
      <c r="DX57" s="138"/>
      <c r="DY57" s="138"/>
      <c r="DZ57" s="138"/>
      <c r="EA57" s="138"/>
      <c r="EB57" s="138"/>
      <c r="EC57" s="138"/>
      <c r="ED57" s="138"/>
      <c r="EE57" s="138"/>
      <c r="EF57" s="138"/>
      <c r="EG57" s="138"/>
      <c r="EH57" s="138"/>
      <c r="EI57" s="138"/>
      <c r="EJ57" s="138"/>
      <c r="EK57" s="138"/>
      <c r="EL57" s="138"/>
      <c r="EM57" s="138"/>
      <c r="EN57" s="138"/>
      <c r="EO57" s="138"/>
      <c r="EP57" s="138"/>
      <c r="EQ57" s="138"/>
      <c r="ER57" s="138"/>
      <c r="ES57" s="138"/>
      <c r="ET57" s="138"/>
      <c r="EU57" s="138"/>
      <c r="EV57" s="138"/>
      <c r="EW57" s="138"/>
      <c r="EX57" s="138"/>
      <c r="EY57" s="138"/>
      <c r="EZ57" s="138"/>
      <c r="FA57" s="138"/>
      <c r="FB57" s="138"/>
      <c r="FC57" s="138"/>
      <c r="FD57" s="138"/>
      <c r="FE57" s="138"/>
      <c r="FF57" s="138"/>
      <c r="FG57" s="138"/>
      <c r="FH57" s="138"/>
      <c r="FI57" s="138"/>
      <c r="FJ57" s="138"/>
      <c r="FK57" s="138"/>
      <c r="FL57" s="138"/>
      <c r="FM57" s="138"/>
      <c r="FN57" s="138"/>
      <c r="FO57" s="138"/>
      <c r="FP57" s="138"/>
      <c r="FQ57" s="138"/>
      <c r="FR57" s="138"/>
      <c r="FS57" s="138"/>
      <c r="FT57" s="138"/>
      <c r="FU57" s="138"/>
      <c r="FV57" s="138"/>
      <c r="FW57" s="138"/>
      <c r="FX57" s="138"/>
      <c r="FY57" s="138"/>
      <c r="FZ57" s="138"/>
      <c r="GA57" s="138"/>
      <c r="GB57" s="138"/>
      <c r="GC57" s="138"/>
      <c r="GD57" s="138"/>
      <c r="GE57" s="138"/>
      <c r="GF57" s="138"/>
      <c r="GG57" s="138"/>
      <c r="GH57" s="138"/>
      <c r="GI57" s="138"/>
      <c r="GJ57" s="138"/>
      <c r="GK57" s="138"/>
      <c r="GL57" s="138"/>
      <c r="GM57" s="138"/>
      <c r="GN57" s="138"/>
      <c r="GO57" s="138"/>
      <c r="GP57" s="138"/>
      <c r="GQ57" s="138"/>
      <c r="GR57" s="138"/>
      <c r="GS57" s="138"/>
      <c r="GT57" s="138"/>
      <c r="GU57" s="138"/>
      <c r="GV57" s="138"/>
      <c r="GW57" s="138"/>
      <c r="GX57" s="138"/>
      <c r="GY57" s="138"/>
      <c r="GZ57" s="138"/>
      <c r="HA57" s="138"/>
      <c r="HB57" s="138"/>
      <c r="HC57" s="138"/>
      <c r="HD57" s="138"/>
      <c r="HE57" s="138"/>
      <c r="HF57" s="138"/>
      <c r="HG57" s="138"/>
      <c r="HH57" s="138"/>
      <c r="HI57" s="138"/>
      <c r="HJ57" s="138"/>
      <c r="HK57" s="138"/>
      <c r="HL57" s="138"/>
      <c r="HM57" s="138"/>
      <c r="HN57" s="138"/>
      <c r="HO57" s="138"/>
      <c r="HP57" s="138"/>
      <c r="HQ57" s="138"/>
      <c r="HR57" s="138"/>
      <c r="HS57" s="138"/>
      <c r="HT57" s="138"/>
      <c r="HU57" s="138"/>
      <c r="HV57" s="138"/>
      <c r="HW57" s="138"/>
      <c r="HX57" s="138"/>
      <c r="HY57" s="138"/>
      <c r="HZ57" s="138"/>
      <c r="IA57" s="138"/>
      <c r="IB57" s="138"/>
      <c r="IC57" s="138"/>
      <c r="ID57" s="138"/>
      <c r="IE57" s="138"/>
    </row>
    <row r="58" spans="1:239" s="139" customFormat="1" ht="25.5" x14ac:dyDescent="0.2">
      <c r="A58" s="45" t="s">
        <v>323</v>
      </c>
      <c r="B58" s="48" t="s">
        <v>324</v>
      </c>
      <c r="C58" s="36">
        <v>50000</v>
      </c>
      <c r="D58" s="36">
        <v>50000</v>
      </c>
      <c r="E58" s="36">
        <v>50000</v>
      </c>
      <c r="F58" s="73">
        <f t="shared" si="1"/>
        <v>100</v>
      </c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38"/>
      <c r="BX58" s="138"/>
      <c r="BY58" s="138"/>
      <c r="BZ58" s="138"/>
      <c r="CA58" s="138"/>
      <c r="CB58" s="138"/>
      <c r="CC58" s="138"/>
      <c r="CD58" s="138"/>
      <c r="CE58" s="138"/>
      <c r="CF58" s="138"/>
      <c r="CG58" s="138"/>
      <c r="CH58" s="138"/>
      <c r="CI58" s="138"/>
      <c r="CJ58" s="138"/>
      <c r="CK58" s="138"/>
      <c r="CL58" s="138"/>
      <c r="CM58" s="138"/>
      <c r="CN58" s="138"/>
      <c r="CO58" s="138"/>
      <c r="CP58" s="138"/>
      <c r="CQ58" s="138"/>
      <c r="CR58" s="138"/>
      <c r="CS58" s="138"/>
      <c r="CT58" s="138"/>
      <c r="CU58" s="138"/>
      <c r="CV58" s="138"/>
      <c r="CW58" s="138"/>
      <c r="CX58" s="138"/>
      <c r="CY58" s="138"/>
      <c r="CZ58" s="138"/>
      <c r="DA58" s="138"/>
      <c r="DB58" s="138"/>
      <c r="DC58" s="138"/>
      <c r="DD58" s="138"/>
      <c r="DE58" s="138"/>
      <c r="DF58" s="138"/>
      <c r="DG58" s="138"/>
      <c r="DH58" s="138"/>
      <c r="DI58" s="138"/>
      <c r="DJ58" s="138"/>
      <c r="DK58" s="138"/>
      <c r="DL58" s="138"/>
      <c r="DM58" s="138"/>
      <c r="DN58" s="138"/>
      <c r="DO58" s="138"/>
      <c r="DP58" s="138"/>
      <c r="DQ58" s="138"/>
      <c r="DR58" s="138"/>
      <c r="DS58" s="138"/>
      <c r="DT58" s="138"/>
      <c r="DU58" s="138"/>
      <c r="DV58" s="138"/>
      <c r="DW58" s="138"/>
      <c r="DX58" s="138"/>
      <c r="DY58" s="138"/>
      <c r="DZ58" s="138"/>
      <c r="EA58" s="138"/>
      <c r="EB58" s="138"/>
      <c r="EC58" s="138"/>
      <c r="ED58" s="138"/>
      <c r="EE58" s="138"/>
      <c r="EF58" s="138"/>
      <c r="EG58" s="138"/>
      <c r="EH58" s="138"/>
      <c r="EI58" s="138"/>
      <c r="EJ58" s="138"/>
      <c r="EK58" s="138"/>
      <c r="EL58" s="138"/>
      <c r="EM58" s="138"/>
      <c r="EN58" s="138"/>
      <c r="EO58" s="138"/>
      <c r="EP58" s="138"/>
      <c r="EQ58" s="138"/>
      <c r="ER58" s="138"/>
      <c r="ES58" s="138"/>
      <c r="ET58" s="138"/>
      <c r="EU58" s="138"/>
      <c r="EV58" s="138"/>
      <c r="EW58" s="138"/>
      <c r="EX58" s="138"/>
      <c r="EY58" s="138"/>
      <c r="EZ58" s="138"/>
      <c r="FA58" s="138"/>
      <c r="FB58" s="138"/>
      <c r="FC58" s="138"/>
      <c r="FD58" s="138"/>
      <c r="FE58" s="138"/>
      <c r="FF58" s="138"/>
      <c r="FG58" s="138"/>
      <c r="FH58" s="138"/>
      <c r="FI58" s="138"/>
      <c r="FJ58" s="138"/>
      <c r="FK58" s="138"/>
      <c r="FL58" s="138"/>
      <c r="FM58" s="138"/>
      <c r="FN58" s="138"/>
      <c r="FO58" s="138"/>
      <c r="FP58" s="138"/>
      <c r="FQ58" s="138"/>
      <c r="FR58" s="138"/>
      <c r="FS58" s="138"/>
      <c r="FT58" s="138"/>
      <c r="FU58" s="138"/>
      <c r="FV58" s="138"/>
      <c r="FW58" s="138"/>
      <c r="FX58" s="138"/>
      <c r="FY58" s="138"/>
      <c r="FZ58" s="138"/>
      <c r="GA58" s="138"/>
      <c r="GB58" s="138"/>
      <c r="GC58" s="138"/>
      <c r="GD58" s="138"/>
      <c r="GE58" s="138"/>
      <c r="GF58" s="138"/>
      <c r="GG58" s="138"/>
      <c r="GH58" s="138"/>
      <c r="GI58" s="138"/>
      <c r="GJ58" s="138"/>
      <c r="GK58" s="138"/>
      <c r="GL58" s="138"/>
      <c r="GM58" s="138"/>
      <c r="GN58" s="138"/>
      <c r="GO58" s="138"/>
      <c r="GP58" s="138"/>
      <c r="GQ58" s="138"/>
      <c r="GR58" s="138"/>
      <c r="GS58" s="138"/>
      <c r="GT58" s="138"/>
      <c r="GU58" s="138"/>
      <c r="GV58" s="138"/>
      <c r="GW58" s="138"/>
      <c r="GX58" s="138"/>
      <c r="GY58" s="138"/>
      <c r="GZ58" s="138"/>
      <c r="HA58" s="138"/>
      <c r="HB58" s="138"/>
      <c r="HC58" s="138"/>
      <c r="HD58" s="138"/>
      <c r="HE58" s="138"/>
      <c r="HF58" s="138"/>
      <c r="HG58" s="138"/>
      <c r="HH58" s="138"/>
      <c r="HI58" s="138"/>
      <c r="HJ58" s="138"/>
      <c r="HK58" s="138"/>
      <c r="HL58" s="138"/>
      <c r="HM58" s="138"/>
      <c r="HN58" s="138"/>
      <c r="HO58" s="138"/>
      <c r="HP58" s="138"/>
      <c r="HQ58" s="138"/>
      <c r="HR58" s="138"/>
      <c r="HS58" s="138"/>
      <c r="HT58" s="138"/>
      <c r="HU58" s="138"/>
      <c r="HV58" s="138"/>
      <c r="HW58" s="138"/>
      <c r="HX58" s="138"/>
      <c r="HY58" s="138"/>
      <c r="HZ58" s="138"/>
      <c r="IA58" s="138"/>
      <c r="IB58" s="138"/>
      <c r="IC58" s="138"/>
      <c r="ID58" s="138"/>
      <c r="IE58" s="138"/>
    </row>
    <row r="59" spans="1:239" x14ac:dyDescent="0.2">
      <c r="A59" s="6"/>
      <c r="B59" s="23"/>
      <c r="C59" s="38"/>
      <c r="D59" s="38"/>
      <c r="E59" s="38"/>
      <c r="F59" s="38"/>
    </row>
    <row r="60" spans="1:239" x14ac:dyDescent="0.2">
      <c r="A60" s="4" t="s">
        <v>3</v>
      </c>
      <c r="B60" s="19" t="s">
        <v>14</v>
      </c>
      <c r="C60" s="37">
        <f>C62+C145+C142</f>
        <v>975706602.27999997</v>
      </c>
      <c r="D60" s="37">
        <f>D62+D145+D142</f>
        <v>985066134.2299999</v>
      </c>
      <c r="E60" s="37">
        <f>E62+E145+E142</f>
        <v>636555300.99000001</v>
      </c>
      <c r="F60" s="69">
        <f t="shared" si="1"/>
        <v>64.620564941822749</v>
      </c>
    </row>
    <row r="61" spans="1:239" x14ac:dyDescent="0.2">
      <c r="A61" s="5"/>
      <c r="B61" s="20"/>
      <c r="C61" s="36"/>
      <c r="D61" s="36"/>
      <c r="E61" s="36"/>
      <c r="F61" s="36"/>
    </row>
    <row r="62" spans="1:239" ht="25.5" x14ac:dyDescent="0.2">
      <c r="A62" s="5" t="s">
        <v>19</v>
      </c>
      <c r="B62" s="20" t="s">
        <v>103</v>
      </c>
      <c r="C62" s="36">
        <f>C64+C100+C123</f>
        <v>970224344.27999997</v>
      </c>
      <c r="D62" s="36">
        <f>D64+D100+D123</f>
        <v>979583876.2299999</v>
      </c>
      <c r="E62" s="36">
        <f>E64+E100+E123</f>
        <v>630873722.99000001</v>
      </c>
      <c r="F62" s="73">
        <f t="shared" si="1"/>
        <v>64.402215910082518</v>
      </c>
    </row>
    <row r="63" spans="1:239" x14ac:dyDescent="0.2">
      <c r="A63" s="5"/>
      <c r="B63" s="20"/>
      <c r="C63" s="26"/>
      <c r="D63" s="26"/>
      <c r="E63" s="26"/>
      <c r="F63" s="26"/>
    </row>
    <row r="64" spans="1:239" ht="25.5" x14ac:dyDescent="0.2">
      <c r="A64" s="33" t="s">
        <v>65</v>
      </c>
      <c r="B64" s="27" t="s">
        <v>45</v>
      </c>
      <c r="C64" s="38">
        <f>C66+C67+C68+C71+C74+C76+C75+C69+C70</f>
        <v>481161953.46999997</v>
      </c>
      <c r="D64" s="38">
        <f t="shared" ref="D64:E64" si="12">D66+D67+D68+D71+D74+D76+D75+D69+D70</f>
        <v>483273061.60999995</v>
      </c>
      <c r="E64" s="38">
        <f t="shared" si="12"/>
        <v>326992336.88</v>
      </c>
      <c r="F64" s="127">
        <f t="shared" si="1"/>
        <v>67.662024403065516</v>
      </c>
    </row>
    <row r="65" spans="1:7" ht="51" hidden="1" x14ac:dyDescent="0.2">
      <c r="A65" s="33" t="s">
        <v>74</v>
      </c>
      <c r="B65" s="27" t="s">
        <v>75</v>
      </c>
      <c r="C65" s="38">
        <v>0</v>
      </c>
      <c r="D65" s="38" t="e">
        <f>#REF!+#REF!</f>
        <v>#REF!</v>
      </c>
      <c r="E65" s="38" t="e">
        <f>#REF!+#REF!</f>
        <v>#REF!</v>
      </c>
      <c r="F65" s="38" t="e">
        <f t="shared" si="1"/>
        <v>#REF!</v>
      </c>
    </row>
    <row r="66" spans="1:7" ht="76.5" x14ac:dyDescent="0.2">
      <c r="A66" s="33" t="s">
        <v>76</v>
      </c>
      <c r="B66" s="27" t="s">
        <v>77</v>
      </c>
      <c r="C66" s="38">
        <v>8365280</v>
      </c>
      <c r="D66" s="38">
        <v>8365280</v>
      </c>
      <c r="E66" s="38">
        <v>1030960</v>
      </c>
      <c r="F66" s="127">
        <f t="shared" si="1"/>
        <v>12.324273664479851</v>
      </c>
    </row>
    <row r="67" spans="1:7" ht="51" x14ac:dyDescent="0.2">
      <c r="A67" s="33" t="s">
        <v>78</v>
      </c>
      <c r="B67" s="27" t="s">
        <v>79</v>
      </c>
      <c r="C67" s="38">
        <v>162184</v>
      </c>
      <c r="D67" s="38">
        <v>162184</v>
      </c>
      <c r="E67" s="38">
        <v>19988</v>
      </c>
      <c r="F67" s="127">
        <f t="shared" si="1"/>
        <v>12.324273664479851</v>
      </c>
    </row>
    <row r="68" spans="1:7" ht="38.25" x14ac:dyDescent="0.2">
      <c r="A68" s="33" t="s">
        <v>80</v>
      </c>
      <c r="B68" s="27" t="s">
        <v>81</v>
      </c>
      <c r="C68" s="38">
        <v>4853747.2</v>
      </c>
      <c r="D68" s="38">
        <v>4853747.2</v>
      </c>
      <c r="E68" s="38">
        <v>2531609.65</v>
      </c>
      <c r="F68" s="127">
        <f t="shared" si="1"/>
        <v>52.157838999113913</v>
      </c>
    </row>
    <row r="69" spans="1:7" ht="38.25" x14ac:dyDescent="0.2">
      <c r="A69" s="33" t="s">
        <v>289</v>
      </c>
      <c r="B69" s="27" t="s">
        <v>290</v>
      </c>
      <c r="C69" s="38">
        <v>1100463.6399999999</v>
      </c>
      <c r="D69" s="38">
        <v>1100463.6399999999</v>
      </c>
      <c r="E69" s="38">
        <v>1100463.6399999999</v>
      </c>
      <c r="F69" s="127">
        <f t="shared" si="1"/>
        <v>100</v>
      </c>
    </row>
    <row r="70" spans="1:7" ht="25.5" x14ac:dyDescent="0.2">
      <c r="A70" s="33" t="s">
        <v>291</v>
      </c>
      <c r="B70" s="27" t="s">
        <v>292</v>
      </c>
      <c r="C70" s="38">
        <v>315911.92</v>
      </c>
      <c r="D70" s="38">
        <v>315911.92</v>
      </c>
      <c r="E70" s="38">
        <v>315911.92</v>
      </c>
      <c r="F70" s="127">
        <f t="shared" si="1"/>
        <v>100</v>
      </c>
    </row>
    <row r="71" spans="1:7" ht="30" customHeight="1" x14ac:dyDescent="0.2">
      <c r="A71" s="33" t="s">
        <v>131</v>
      </c>
      <c r="B71" s="27" t="s">
        <v>82</v>
      </c>
      <c r="C71" s="38">
        <f>C72+C73</f>
        <v>373350</v>
      </c>
      <c r="D71" s="38">
        <f t="shared" ref="D71:E71" si="13">D72+D73</f>
        <v>373350</v>
      </c>
      <c r="E71" s="38">
        <f t="shared" si="13"/>
        <v>373350</v>
      </c>
      <c r="F71" s="127">
        <f t="shared" si="1"/>
        <v>100</v>
      </c>
    </row>
    <row r="72" spans="1:7" ht="38.25" x14ac:dyDescent="0.2">
      <c r="A72" s="35" t="s">
        <v>132</v>
      </c>
      <c r="B72" s="27"/>
      <c r="C72" s="38">
        <v>262238.89</v>
      </c>
      <c r="D72" s="38">
        <v>262238.89</v>
      </c>
      <c r="E72" s="38">
        <v>262238.89</v>
      </c>
      <c r="F72" s="127">
        <f t="shared" si="1"/>
        <v>100</v>
      </c>
    </row>
    <row r="73" spans="1:7" ht="25.5" x14ac:dyDescent="0.2">
      <c r="A73" s="35" t="s">
        <v>133</v>
      </c>
      <c r="B73" s="27"/>
      <c r="C73" s="38">
        <v>111111.11</v>
      </c>
      <c r="D73" s="38">
        <v>111111.11</v>
      </c>
      <c r="E73" s="38">
        <v>111111.11</v>
      </c>
      <c r="F73" s="127">
        <f t="shared" si="1"/>
        <v>100</v>
      </c>
    </row>
    <row r="74" spans="1:7" ht="25.5" x14ac:dyDescent="0.2">
      <c r="A74" s="35" t="s">
        <v>136</v>
      </c>
      <c r="B74" s="27" t="s">
        <v>135</v>
      </c>
      <c r="C74" s="38">
        <v>2036814.55</v>
      </c>
      <c r="D74" s="38">
        <v>2036814.55</v>
      </c>
      <c r="E74" s="38">
        <v>2036814.55</v>
      </c>
      <c r="F74" s="127">
        <f t="shared" si="1"/>
        <v>100</v>
      </c>
    </row>
    <row r="75" spans="1:7" ht="25.5" x14ac:dyDescent="0.2">
      <c r="A75" s="33" t="s">
        <v>293</v>
      </c>
      <c r="B75" s="27" t="s">
        <v>294</v>
      </c>
      <c r="C75" s="36">
        <v>56383838.480000004</v>
      </c>
      <c r="D75" s="36">
        <v>56383838.480000004</v>
      </c>
      <c r="E75" s="36">
        <v>17800343.420000002</v>
      </c>
      <c r="F75" s="73">
        <f>E75/D75*100</f>
        <v>31.569939010651055</v>
      </c>
    </row>
    <row r="76" spans="1:7" x14ac:dyDescent="0.2">
      <c r="A76" s="6" t="s">
        <v>17</v>
      </c>
      <c r="B76" s="20" t="s">
        <v>46</v>
      </c>
      <c r="C76" s="36">
        <f>C77</f>
        <v>407570363.67999995</v>
      </c>
      <c r="D76" s="36">
        <f t="shared" ref="D76:E76" si="14">D77</f>
        <v>409681471.81999993</v>
      </c>
      <c r="E76" s="36">
        <f t="shared" si="14"/>
        <v>301782895.69999999</v>
      </c>
      <c r="F76" s="73">
        <f t="shared" si="1"/>
        <v>73.662812809018888</v>
      </c>
      <c r="G76" s="140"/>
    </row>
    <row r="77" spans="1:7" x14ac:dyDescent="0.2">
      <c r="A77" s="1" t="s">
        <v>83</v>
      </c>
      <c r="B77" s="20" t="s">
        <v>84</v>
      </c>
      <c r="C77" s="36">
        <f>C78+C79+C80+C81+C82+C85+C86+C87+C88+C89+C90+C91+C92+C93+C94+C95+C96+C97+C98</f>
        <v>407570363.67999995</v>
      </c>
      <c r="D77" s="36">
        <f>D78+D79+D80+D81+D82+D85+D86+D87+D88+D89+D90+D91+D92+D93+D94+D95+D96+D97+D98</f>
        <v>409681471.81999993</v>
      </c>
      <c r="E77" s="36">
        <f>E78+E79+E80+E81+E82+E85+E86+E87+E88+E89+E90+E91+E92+E93+E94+E95+E96+E97+E98</f>
        <v>301782895.69999999</v>
      </c>
      <c r="F77" s="73">
        <f t="shared" si="1"/>
        <v>73.662812809018888</v>
      </c>
    </row>
    <row r="78" spans="1:7" x14ac:dyDescent="0.2">
      <c r="A78" s="15" t="s">
        <v>28</v>
      </c>
      <c r="B78" s="20"/>
      <c r="C78" s="36">
        <v>394493598.89999998</v>
      </c>
      <c r="D78" s="36">
        <v>394493598.89999998</v>
      </c>
      <c r="E78" s="36">
        <v>295870098.89999998</v>
      </c>
      <c r="F78" s="73">
        <f t="shared" si="1"/>
        <v>74.999974581336602</v>
      </c>
    </row>
    <row r="79" spans="1:7" ht="38.25" x14ac:dyDescent="0.2">
      <c r="A79" s="15" t="s">
        <v>39</v>
      </c>
      <c r="B79" s="20"/>
      <c r="C79" s="36">
        <v>175700</v>
      </c>
      <c r="D79" s="36">
        <v>175700</v>
      </c>
      <c r="E79" s="36">
        <v>121843.44</v>
      </c>
      <c r="F79" s="73">
        <f t="shared" si="1"/>
        <v>69.347433124644283</v>
      </c>
    </row>
    <row r="80" spans="1:7" ht="25.5" x14ac:dyDescent="0.2">
      <c r="A80" s="53" t="s">
        <v>109</v>
      </c>
      <c r="B80" s="20"/>
      <c r="C80" s="36">
        <v>129750</v>
      </c>
      <c r="D80" s="36">
        <v>129750</v>
      </c>
      <c r="E80" s="36">
        <v>21735.98</v>
      </c>
      <c r="F80" s="73">
        <f t="shared" si="1"/>
        <v>16.752200385356456</v>
      </c>
    </row>
    <row r="81" spans="1:6" ht="51" x14ac:dyDescent="0.2">
      <c r="A81" s="15" t="s">
        <v>67</v>
      </c>
      <c r="B81" s="20"/>
      <c r="C81" s="36">
        <v>235092</v>
      </c>
      <c r="D81" s="36">
        <v>235092</v>
      </c>
      <c r="E81" s="36">
        <v>235092</v>
      </c>
      <c r="F81" s="73">
        <f t="shared" si="1"/>
        <v>100</v>
      </c>
    </row>
    <row r="82" spans="1:6" ht="25.5" x14ac:dyDescent="0.2">
      <c r="A82" s="53" t="s">
        <v>104</v>
      </c>
      <c r="B82" s="20"/>
      <c r="C82" s="36">
        <v>166666.71000000002</v>
      </c>
      <c r="D82" s="36">
        <v>166666.71000000002</v>
      </c>
      <c r="E82" s="36">
        <v>166666.71</v>
      </c>
      <c r="F82" s="73">
        <f t="shared" si="1"/>
        <v>99.999999999999972</v>
      </c>
    </row>
    <row r="83" spans="1:6" ht="25.5" hidden="1" x14ac:dyDescent="0.2">
      <c r="A83" s="15" t="s">
        <v>68</v>
      </c>
      <c r="B83" s="20"/>
      <c r="C83" s="36">
        <v>0</v>
      </c>
      <c r="D83" s="36">
        <v>0</v>
      </c>
      <c r="E83" s="36"/>
      <c r="F83" s="36" t="e">
        <f t="shared" si="1"/>
        <v>#DIV/0!</v>
      </c>
    </row>
    <row r="84" spans="1:6" ht="29.25" hidden="1" customHeight="1" x14ac:dyDescent="0.2">
      <c r="A84" s="15" t="s">
        <v>70</v>
      </c>
      <c r="B84" s="20"/>
      <c r="C84" s="36">
        <v>0</v>
      </c>
      <c r="D84" s="36">
        <v>0</v>
      </c>
      <c r="E84" s="36"/>
      <c r="F84" s="36" t="e">
        <f t="shared" si="1"/>
        <v>#DIV/0!</v>
      </c>
    </row>
    <row r="85" spans="1:6" ht="38.25" customHeight="1" x14ac:dyDescent="0.2">
      <c r="A85" s="50" t="s">
        <v>105</v>
      </c>
      <c r="B85" s="20"/>
      <c r="C85" s="26">
        <v>574000</v>
      </c>
      <c r="D85" s="26">
        <v>574000</v>
      </c>
      <c r="E85" s="141">
        <v>524141.26</v>
      </c>
      <c r="F85" s="73">
        <f t="shared" si="1"/>
        <v>91.313808362369343</v>
      </c>
    </row>
    <row r="86" spans="1:6" ht="25.5" x14ac:dyDescent="0.2">
      <c r="A86" s="15" t="s">
        <v>129</v>
      </c>
      <c r="B86" s="20"/>
      <c r="C86" s="38">
        <v>702000</v>
      </c>
      <c r="D86" s="38">
        <v>702000</v>
      </c>
      <c r="E86" s="38">
        <v>330708.86</v>
      </c>
      <c r="F86" s="127">
        <f t="shared" si="1"/>
        <v>47.109524216524214</v>
      </c>
    </row>
    <row r="87" spans="1:6" ht="25.5" x14ac:dyDescent="0.2">
      <c r="A87" s="15" t="s">
        <v>275</v>
      </c>
      <c r="B87" s="20"/>
      <c r="C87" s="38">
        <v>936000</v>
      </c>
      <c r="D87" s="38">
        <v>936000</v>
      </c>
      <c r="E87" s="38">
        <v>234000</v>
      </c>
      <c r="F87" s="127">
        <f t="shared" ref="F87:F160" si="15">E87/D87*100</f>
        <v>25</v>
      </c>
    </row>
    <row r="88" spans="1:6" ht="38.25" x14ac:dyDescent="0.2">
      <c r="A88" s="15" t="s">
        <v>276</v>
      </c>
      <c r="B88" s="20"/>
      <c r="C88" s="38">
        <v>393887.95</v>
      </c>
      <c r="D88" s="38">
        <v>393887.95</v>
      </c>
      <c r="E88" s="38"/>
      <c r="F88" s="127">
        <f t="shared" si="15"/>
        <v>0</v>
      </c>
    </row>
    <row r="89" spans="1:6" ht="25.5" x14ac:dyDescent="0.2">
      <c r="A89" s="15" t="s">
        <v>277</v>
      </c>
      <c r="B89" s="20"/>
      <c r="C89" s="38">
        <v>6508349.2599999998</v>
      </c>
      <c r="D89" s="38">
        <v>6508349.2599999998</v>
      </c>
      <c r="E89" s="38">
        <v>2142462.2999999998</v>
      </c>
      <c r="F89" s="127">
        <f t="shared" si="15"/>
        <v>32.918674373661375</v>
      </c>
    </row>
    <row r="90" spans="1:6" ht="38.25" x14ac:dyDescent="0.2">
      <c r="A90" s="15" t="s">
        <v>288</v>
      </c>
      <c r="B90" s="20"/>
      <c r="C90" s="38">
        <v>739619.67</v>
      </c>
      <c r="D90" s="38">
        <v>739619.67</v>
      </c>
      <c r="E90" s="38"/>
      <c r="F90" s="127">
        <f t="shared" si="15"/>
        <v>0</v>
      </c>
    </row>
    <row r="91" spans="1:6" ht="51" x14ac:dyDescent="0.2">
      <c r="A91" s="15" t="s">
        <v>306</v>
      </c>
      <c r="B91" s="20"/>
      <c r="C91" s="38">
        <v>1000000</v>
      </c>
      <c r="D91" s="38">
        <v>1000000</v>
      </c>
      <c r="E91" s="38">
        <v>1000000</v>
      </c>
      <c r="F91" s="127">
        <f t="shared" si="15"/>
        <v>100</v>
      </c>
    </row>
    <row r="92" spans="1:6" ht="38.25" x14ac:dyDescent="0.2">
      <c r="A92" s="15" t="s">
        <v>305</v>
      </c>
      <c r="B92" s="20"/>
      <c r="C92" s="38">
        <v>294000</v>
      </c>
      <c r="D92" s="38">
        <v>294000</v>
      </c>
      <c r="E92" s="38">
        <v>294000</v>
      </c>
      <c r="F92" s="127">
        <f t="shared" si="15"/>
        <v>100</v>
      </c>
    </row>
    <row r="93" spans="1:6" ht="25.5" x14ac:dyDescent="0.2">
      <c r="A93" s="15" t="s">
        <v>325</v>
      </c>
      <c r="B93" s="20"/>
      <c r="C93" s="38">
        <v>207899</v>
      </c>
      <c r="D93" s="38">
        <v>207899</v>
      </c>
      <c r="E93" s="38">
        <v>182240.7</v>
      </c>
      <c r="F93" s="127">
        <f t="shared" si="15"/>
        <v>87.658285994641645</v>
      </c>
    </row>
    <row r="94" spans="1:6" ht="25.5" x14ac:dyDescent="0.2">
      <c r="A94" s="15" t="s">
        <v>70</v>
      </c>
      <c r="B94" s="20"/>
      <c r="C94" s="38">
        <v>96551.78</v>
      </c>
      <c r="D94" s="38">
        <v>96551.78</v>
      </c>
      <c r="E94" s="38">
        <v>63322.05</v>
      </c>
      <c r="F94" s="127">
        <f t="shared" si="15"/>
        <v>65.583513840967001</v>
      </c>
    </row>
    <row r="95" spans="1:6" x14ac:dyDescent="0.2">
      <c r="A95" s="15" t="s">
        <v>326</v>
      </c>
      <c r="B95" s="20"/>
      <c r="C95" s="38">
        <v>297950</v>
      </c>
      <c r="D95" s="38">
        <v>297950</v>
      </c>
      <c r="E95" s="38">
        <v>44692.5</v>
      </c>
      <c r="F95" s="127">
        <f t="shared" si="15"/>
        <v>15</v>
      </c>
    </row>
    <row r="96" spans="1:6" ht="38.25" x14ac:dyDescent="0.2">
      <c r="A96" s="15" t="s">
        <v>328</v>
      </c>
      <c r="B96" s="20"/>
      <c r="C96" s="38">
        <v>551891</v>
      </c>
      <c r="D96" s="38">
        <v>551891</v>
      </c>
      <c r="E96" s="38">
        <v>551891</v>
      </c>
      <c r="F96" s="127">
        <f t="shared" si="15"/>
        <v>100</v>
      </c>
    </row>
    <row r="97" spans="1:6" ht="25.5" x14ac:dyDescent="0.2">
      <c r="A97" s="15" t="s">
        <v>337</v>
      </c>
      <c r="B97" s="20"/>
      <c r="C97" s="38">
        <v>67407.41</v>
      </c>
      <c r="D97" s="38">
        <v>67407.41</v>
      </c>
      <c r="E97" s="38"/>
      <c r="F97" s="127">
        <f t="shared" si="15"/>
        <v>0</v>
      </c>
    </row>
    <row r="98" spans="1:6" ht="25.5" x14ac:dyDescent="0.2">
      <c r="A98" s="15" t="s">
        <v>341</v>
      </c>
      <c r="B98" s="20"/>
      <c r="C98" s="38"/>
      <c r="D98" s="38">
        <v>2111108.14</v>
      </c>
      <c r="E98" s="38"/>
      <c r="F98" s="127">
        <f t="shared" si="15"/>
        <v>0</v>
      </c>
    </row>
    <row r="99" spans="1:6" x14ac:dyDescent="0.2">
      <c r="A99" s="15"/>
      <c r="B99" s="20"/>
      <c r="C99" s="38"/>
      <c r="D99" s="38"/>
      <c r="E99" s="38"/>
      <c r="F99" s="127"/>
    </row>
    <row r="100" spans="1:6" ht="25.5" x14ac:dyDescent="0.2">
      <c r="A100" s="33" t="s">
        <v>66</v>
      </c>
      <c r="B100" s="27" t="s">
        <v>47</v>
      </c>
      <c r="C100" s="38">
        <f>C101+C111+C113+C114+C115+C116+C120</f>
        <v>283982669.45999998</v>
      </c>
      <c r="D100" s="38">
        <f t="shared" ref="D100:E100" si="16">D101+D111+D113+D114+D115+D116+D120</f>
        <v>291131093.26999998</v>
      </c>
      <c r="E100" s="38">
        <f t="shared" si="16"/>
        <v>215626730.46000001</v>
      </c>
      <c r="F100" s="127">
        <f t="shared" si="15"/>
        <v>74.065167013962352</v>
      </c>
    </row>
    <row r="101" spans="1:6" ht="25.5" x14ac:dyDescent="0.2">
      <c r="A101" s="33" t="s">
        <v>85</v>
      </c>
      <c r="B101" s="20" t="s">
        <v>86</v>
      </c>
      <c r="C101" s="38">
        <f>C103+C104+C105+C106+C107+C108+C109+C110</f>
        <v>38881887.509999998</v>
      </c>
      <c r="D101" s="38">
        <f t="shared" ref="D101:E101" si="17">D103+D104+D105+D106+D107+D108+D109+D110</f>
        <v>39753111.32</v>
      </c>
      <c r="E101" s="38">
        <f t="shared" si="17"/>
        <v>28956927.260000002</v>
      </c>
      <c r="F101" s="127">
        <f t="shared" si="15"/>
        <v>72.841914251455378</v>
      </c>
    </row>
    <row r="102" spans="1:6" ht="25.5" hidden="1" x14ac:dyDescent="0.2">
      <c r="A102" s="1" t="s">
        <v>23</v>
      </c>
      <c r="B102" s="20"/>
      <c r="C102" s="38">
        <v>0</v>
      </c>
      <c r="D102" s="38" t="e">
        <f>#REF!+#REF!</f>
        <v>#REF!</v>
      </c>
      <c r="E102" s="38" t="e">
        <f>#REF!+#REF!</f>
        <v>#REF!</v>
      </c>
      <c r="F102" s="38" t="e">
        <f t="shared" si="15"/>
        <v>#REF!</v>
      </c>
    </row>
    <row r="103" spans="1:6" ht="21.75" customHeight="1" x14ac:dyDescent="0.2">
      <c r="A103" s="1" t="s">
        <v>108</v>
      </c>
      <c r="B103" s="20"/>
      <c r="C103" s="36">
        <v>550096.53</v>
      </c>
      <c r="D103" s="36">
        <v>550096.53</v>
      </c>
      <c r="E103" s="36">
        <v>357178.38</v>
      </c>
      <c r="F103" s="73">
        <f t="shared" si="15"/>
        <v>64.930127808659321</v>
      </c>
    </row>
    <row r="104" spans="1:6" ht="38.25" x14ac:dyDescent="0.2">
      <c r="A104" s="1" t="s">
        <v>110</v>
      </c>
      <c r="B104" s="20"/>
      <c r="C104" s="36">
        <v>42000</v>
      </c>
      <c r="D104" s="36">
        <v>42000</v>
      </c>
      <c r="E104" s="36">
        <v>1740</v>
      </c>
      <c r="F104" s="73">
        <f t="shared" si="15"/>
        <v>4.1428571428571423</v>
      </c>
    </row>
    <row r="105" spans="1:6" ht="25.5" x14ac:dyDescent="0.2">
      <c r="A105" s="1" t="s">
        <v>27</v>
      </c>
      <c r="B105" s="20"/>
      <c r="C105" s="36">
        <v>71379.360000000001</v>
      </c>
      <c r="D105" s="36">
        <v>71379.360000000001</v>
      </c>
      <c r="E105" s="36">
        <v>41989.36</v>
      </c>
      <c r="F105" s="73">
        <f t="shared" si="15"/>
        <v>58.825632507772553</v>
      </c>
    </row>
    <row r="106" spans="1:6" ht="25.5" x14ac:dyDescent="0.2">
      <c r="A106" s="1" t="s">
        <v>112</v>
      </c>
      <c r="B106" s="20"/>
      <c r="C106" s="36">
        <v>35000</v>
      </c>
      <c r="D106" s="36">
        <v>35000</v>
      </c>
      <c r="E106" s="36">
        <v>17999</v>
      </c>
      <c r="F106" s="73">
        <f t="shared" si="15"/>
        <v>51.425714285714285</v>
      </c>
    </row>
    <row r="107" spans="1:6" ht="38.25" x14ac:dyDescent="0.2">
      <c r="A107" s="1" t="s">
        <v>113</v>
      </c>
      <c r="B107" s="20"/>
      <c r="C107" s="36">
        <v>1517921.2000000002</v>
      </c>
      <c r="D107" s="36">
        <v>1517921.2000000002</v>
      </c>
      <c r="E107" s="36">
        <v>1347425.4</v>
      </c>
      <c r="F107" s="73">
        <f t="shared" si="15"/>
        <v>88.76780955427725</v>
      </c>
    </row>
    <row r="108" spans="1:6" ht="63.75" x14ac:dyDescent="0.2">
      <c r="A108" s="1" t="s">
        <v>115</v>
      </c>
      <c r="B108" s="20"/>
      <c r="C108" s="36">
        <v>11228690.42</v>
      </c>
      <c r="D108" s="36">
        <f>11228690.42+871223.81</f>
        <v>12099914.23</v>
      </c>
      <c r="E108" s="36">
        <v>11197671.42</v>
      </c>
      <c r="F108" s="73">
        <f t="shared" si="15"/>
        <v>92.543394995618897</v>
      </c>
    </row>
    <row r="109" spans="1:6" ht="65.25" customHeight="1" x14ac:dyDescent="0.2">
      <c r="A109" s="1" t="s">
        <v>69</v>
      </c>
      <c r="B109" s="20"/>
      <c r="C109" s="36">
        <v>25000000</v>
      </c>
      <c r="D109" s="26">
        <v>25000000</v>
      </c>
      <c r="E109" s="36">
        <f>15245001.22+311122.48</f>
        <v>15556123.700000001</v>
      </c>
      <c r="F109" s="73">
        <f t="shared" si="15"/>
        <v>62.224494800000009</v>
      </c>
    </row>
    <row r="110" spans="1:6" ht="38.25" x14ac:dyDescent="0.2">
      <c r="A110" s="1" t="s">
        <v>106</v>
      </c>
      <c r="B110" s="20"/>
      <c r="C110" s="26">
        <v>436800</v>
      </c>
      <c r="D110" s="26">
        <v>436800</v>
      </c>
      <c r="E110" s="36">
        <v>436800</v>
      </c>
      <c r="F110" s="73">
        <f t="shared" si="15"/>
        <v>100</v>
      </c>
    </row>
    <row r="111" spans="1:6" ht="51.75" customHeight="1" x14ac:dyDescent="0.2">
      <c r="A111" s="6" t="s">
        <v>87</v>
      </c>
      <c r="B111" s="20" t="s">
        <v>88</v>
      </c>
      <c r="C111" s="38">
        <v>1711580</v>
      </c>
      <c r="D111" s="38">
        <f>1711580+100000</f>
        <v>1811580</v>
      </c>
      <c r="E111" s="38">
        <v>1656000</v>
      </c>
      <c r="F111" s="127">
        <f t="shared" si="15"/>
        <v>91.411916669426688</v>
      </c>
    </row>
    <row r="112" spans="1:6" ht="38.25" hidden="1" x14ac:dyDescent="0.2">
      <c r="A112" s="49" t="s">
        <v>89</v>
      </c>
      <c r="B112" s="20" t="s">
        <v>90</v>
      </c>
      <c r="C112" s="44">
        <v>0</v>
      </c>
      <c r="D112" s="44">
        <v>0</v>
      </c>
      <c r="E112" s="44" t="e">
        <f>#REF!+#REF!</f>
        <v>#REF!</v>
      </c>
      <c r="F112" s="44" t="e">
        <f t="shared" si="15"/>
        <v>#REF!</v>
      </c>
    </row>
    <row r="113" spans="1:6" ht="37.5" customHeight="1" x14ac:dyDescent="0.2">
      <c r="A113" s="52" t="s">
        <v>91</v>
      </c>
      <c r="B113" s="20" t="s">
        <v>92</v>
      </c>
      <c r="C113" s="51">
        <v>633227.19999999995</v>
      </c>
      <c r="D113" s="51">
        <v>633227.19999999995</v>
      </c>
      <c r="E113" s="51">
        <v>285092.71999999997</v>
      </c>
      <c r="F113" s="131">
        <f t="shared" si="15"/>
        <v>45.022184770332032</v>
      </c>
    </row>
    <row r="114" spans="1:6" ht="37.5" customHeight="1" x14ac:dyDescent="0.2">
      <c r="A114" s="33" t="s">
        <v>93</v>
      </c>
      <c r="B114" s="20" t="s">
        <v>94</v>
      </c>
      <c r="C114" s="38">
        <v>4077.92</v>
      </c>
      <c r="D114" s="38">
        <v>4077.92</v>
      </c>
      <c r="E114" s="43">
        <v>4077.92</v>
      </c>
      <c r="F114" s="128">
        <f t="shared" si="15"/>
        <v>100</v>
      </c>
    </row>
    <row r="115" spans="1:6" ht="38.25" x14ac:dyDescent="0.2">
      <c r="A115" s="33" t="s">
        <v>95</v>
      </c>
      <c r="B115" s="20" t="s">
        <v>96</v>
      </c>
      <c r="C115" s="38">
        <v>12898435</v>
      </c>
      <c r="D115" s="38">
        <v>12898435</v>
      </c>
      <c r="E115" s="38">
        <v>10734400</v>
      </c>
      <c r="F115" s="127">
        <f t="shared" si="15"/>
        <v>83.222499473773368</v>
      </c>
    </row>
    <row r="116" spans="1:6" x14ac:dyDescent="0.2">
      <c r="A116" s="33" t="s">
        <v>97</v>
      </c>
      <c r="B116" s="34" t="s">
        <v>98</v>
      </c>
      <c r="C116" s="38">
        <f>C117+C118+C119</f>
        <v>6156061.8300000001</v>
      </c>
      <c r="D116" s="38">
        <f t="shared" ref="D116:E116" si="18">D117+D118+D119</f>
        <v>6156061.8300000001</v>
      </c>
      <c r="E116" s="38">
        <f t="shared" si="18"/>
        <v>4088562.5599999996</v>
      </c>
      <c r="F116" s="127">
        <f t="shared" si="15"/>
        <v>66.415228971148906</v>
      </c>
    </row>
    <row r="117" spans="1:6" ht="25.5" x14ac:dyDescent="0.2">
      <c r="A117" s="35" t="s">
        <v>117</v>
      </c>
      <c r="B117" s="34"/>
      <c r="C117" s="38">
        <v>2200386.12</v>
      </c>
      <c r="D117" s="38">
        <v>2200386.12</v>
      </c>
      <c r="E117" s="38">
        <v>1637704.92</v>
      </c>
      <c r="F117" s="127">
        <f t="shared" si="15"/>
        <v>74.428069924382186</v>
      </c>
    </row>
    <row r="118" spans="1:6" ht="25.5" x14ac:dyDescent="0.2">
      <c r="A118" s="35" t="s">
        <v>24</v>
      </c>
      <c r="B118" s="34"/>
      <c r="C118" s="38">
        <v>2750482.65</v>
      </c>
      <c r="D118" s="38">
        <v>2750482.65</v>
      </c>
      <c r="E118" s="38">
        <v>1972446.01</v>
      </c>
      <c r="F118" s="127">
        <f t="shared" si="15"/>
        <v>71.712723219686552</v>
      </c>
    </row>
    <row r="119" spans="1:6" ht="25.5" x14ac:dyDescent="0.2">
      <c r="A119" s="54" t="s">
        <v>116</v>
      </c>
      <c r="B119" s="34"/>
      <c r="C119" s="38">
        <v>1205193.06</v>
      </c>
      <c r="D119" s="38">
        <v>1205193.06</v>
      </c>
      <c r="E119" s="38">
        <v>478411.63</v>
      </c>
      <c r="F119" s="127">
        <f t="shared" si="15"/>
        <v>39.695850057417353</v>
      </c>
    </row>
    <row r="120" spans="1:6" x14ac:dyDescent="0.2">
      <c r="A120" s="12" t="s">
        <v>18</v>
      </c>
      <c r="B120" s="27" t="s">
        <v>48</v>
      </c>
      <c r="C120" s="38">
        <f>C121</f>
        <v>223697400</v>
      </c>
      <c r="D120" s="38">
        <f t="shared" ref="D120:E121" si="19">D121</f>
        <v>229874600</v>
      </c>
      <c r="E120" s="38">
        <f t="shared" si="19"/>
        <v>169901670</v>
      </c>
      <c r="F120" s="127">
        <f t="shared" si="15"/>
        <v>73.910588642677354</v>
      </c>
    </row>
    <row r="121" spans="1:6" x14ac:dyDescent="0.2">
      <c r="A121" s="6" t="s">
        <v>99</v>
      </c>
      <c r="B121" s="20" t="s">
        <v>100</v>
      </c>
      <c r="C121" s="38">
        <f>C122</f>
        <v>223697400</v>
      </c>
      <c r="D121" s="38">
        <f t="shared" si="19"/>
        <v>229874600</v>
      </c>
      <c r="E121" s="38">
        <f t="shared" si="19"/>
        <v>169901670</v>
      </c>
      <c r="F121" s="127">
        <f t="shared" si="15"/>
        <v>73.910588642677354</v>
      </c>
    </row>
    <row r="122" spans="1:6" x14ac:dyDescent="0.2">
      <c r="A122" s="1" t="s">
        <v>111</v>
      </c>
      <c r="B122" s="20"/>
      <c r="C122" s="36">
        <v>223697400</v>
      </c>
      <c r="D122" s="36">
        <f>223697400+6177200</f>
        <v>229874600</v>
      </c>
      <c r="E122" s="36">
        <v>169901670</v>
      </c>
      <c r="F122" s="73">
        <f t="shared" si="15"/>
        <v>73.910588642677354</v>
      </c>
    </row>
    <row r="123" spans="1:6" x14ac:dyDescent="0.2">
      <c r="A123" s="7" t="s">
        <v>22</v>
      </c>
      <c r="B123" s="20" t="s">
        <v>49</v>
      </c>
      <c r="C123" s="38">
        <f>C125+C124</f>
        <v>205079721.34999999</v>
      </c>
      <c r="D123" s="38">
        <f>D125+D124</f>
        <v>205179721.34999999</v>
      </c>
      <c r="E123" s="38">
        <f>E125+E124</f>
        <v>88254655.650000006</v>
      </c>
      <c r="F123" s="127">
        <f t="shared" si="15"/>
        <v>43.013342190602408</v>
      </c>
    </row>
    <row r="124" spans="1:6" ht="51" x14ac:dyDescent="0.2">
      <c r="A124" s="7" t="s">
        <v>329</v>
      </c>
      <c r="B124" s="20" t="s">
        <v>330</v>
      </c>
      <c r="C124" s="38">
        <v>270326.45</v>
      </c>
      <c r="D124" s="38">
        <v>270326.45</v>
      </c>
      <c r="E124" s="38">
        <v>67581.61</v>
      </c>
      <c r="F124" s="127">
        <f t="shared" si="15"/>
        <v>24.999999075192232</v>
      </c>
    </row>
    <row r="125" spans="1:6" ht="25.5" x14ac:dyDescent="0.2">
      <c r="A125" s="6" t="s">
        <v>101</v>
      </c>
      <c r="B125" s="20" t="s">
        <v>102</v>
      </c>
      <c r="C125" s="38">
        <f>+C126+C127+C128+C129+C130+C131+C132+C133+C134+C135+C136+C137+C138+C139+C140</f>
        <v>204809394.90000001</v>
      </c>
      <c r="D125" s="38">
        <f t="shared" ref="D125:E125" si="20">+D126+D127+D128+D129+D130+D131+D132+D133+D134+D135+D136+D137+D138+D139+D140</f>
        <v>204909394.90000001</v>
      </c>
      <c r="E125" s="38">
        <f t="shared" si="20"/>
        <v>88187074.040000007</v>
      </c>
      <c r="F125" s="127">
        <f t="shared" si="15"/>
        <v>43.037106269840436</v>
      </c>
    </row>
    <row r="126" spans="1:6" ht="25.5" x14ac:dyDescent="0.2">
      <c r="A126" s="1" t="s">
        <v>274</v>
      </c>
      <c r="B126" s="42"/>
      <c r="C126" s="38">
        <v>1728587.3</v>
      </c>
      <c r="D126" s="38">
        <v>1728587.3</v>
      </c>
      <c r="E126" s="38">
        <v>1653587.29</v>
      </c>
      <c r="F126" s="127">
        <f t="shared" si="15"/>
        <v>95.661196284387842</v>
      </c>
    </row>
    <row r="127" spans="1:6" ht="25.5" x14ac:dyDescent="0.2">
      <c r="A127" s="54" t="s">
        <v>107</v>
      </c>
      <c r="B127" s="42"/>
      <c r="C127" s="38">
        <v>39054000</v>
      </c>
      <c r="D127" s="38">
        <v>39054000</v>
      </c>
      <c r="E127" s="38">
        <v>17938765.32</v>
      </c>
      <c r="F127" s="127">
        <f t="shared" si="15"/>
        <v>45.933234290981716</v>
      </c>
    </row>
    <row r="128" spans="1:6" ht="25.5" x14ac:dyDescent="0.2">
      <c r="A128" s="54" t="s">
        <v>130</v>
      </c>
      <c r="B128" s="42"/>
      <c r="C128" s="38">
        <v>3349150.85</v>
      </c>
      <c r="D128" s="38">
        <v>3349150.85</v>
      </c>
      <c r="E128" s="38">
        <v>2232768</v>
      </c>
      <c r="F128" s="127">
        <f t="shared" si="15"/>
        <v>66.666689558041256</v>
      </c>
    </row>
    <row r="129" spans="1:6" ht="25.5" x14ac:dyDescent="0.2">
      <c r="A129" s="54" t="s">
        <v>134</v>
      </c>
      <c r="B129" s="42"/>
      <c r="C129" s="38">
        <v>19357101.060000002</v>
      </c>
      <c r="D129" s="38">
        <v>19357101.060000002</v>
      </c>
      <c r="E129" s="38">
        <v>19244540.670000002</v>
      </c>
      <c r="F129" s="127">
        <f t="shared" si="15"/>
        <v>99.418505954734101</v>
      </c>
    </row>
    <row r="130" spans="1:6" ht="277.5" customHeight="1" x14ac:dyDescent="0.2">
      <c r="A130" s="54" t="s">
        <v>141</v>
      </c>
      <c r="B130" s="42"/>
      <c r="C130" s="38">
        <v>133218</v>
      </c>
      <c r="D130" s="38">
        <v>133218</v>
      </c>
      <c r="E130" s="38">
        <v>96619</v>
      </c>
      <c r="F130" s="127">
        <f t="shared" si="15"/>
        <v>72.526985842753973</v>
      </c>
    </row>
    <row r="131" spans="1:6" ht="15.75" customHeight="1" x14ac:dyDescent="0.2">
      <c r="A131" s="54" t="s">
        <v>278</v>
      </c>
      <c r="B131" s="134"/>
      <c r="C131" s="38">
        <v>500000</v>
      </c>
      <c r="D131" s="38">
        <v>500000</v>
      </c>
      <c r="E131" s="38">
        <v>500000</v>
      </c>
      <c r="F131" s="127">
        <f t="shared" si="15"/>
        <v>100</v>
      </c>
    </row>
    <row r="132" spans="1:6" x14ac:dyDescent="0.2">
      <c r="A132" s="54" t="s">
        <v>279</v>
      </c>
      <c r="B132" s="134"/>
      <c r="C132" s="38">
        <v>31440810</v>
      </c>
      <c r="D132" s="38">
        <v>31440810</v>
      </c>
      <c r="E132" s="38">
        <v>14350000</v>
      </c>
      <c r="F132" s="127">
        <f t="shared" si="15"/>
        <v>45.641317765032134</v>
      </c>
    </row>
    <row r="133" spans="1:6" x14ac:dyDescent="0.2">
      <c r="A133" s="1" t="s">
        <v>280</v>
      </c>
      <c r="B133" s="134"/>
      <c r="C133" s="38">
        <v>3437500</v>
      </c>
      <c r="D133" s="38">
        <v>3437500</v>
      </c>
      <c r="E133" s="38">
        <v>3437500</v>
      </c>
      <c r="F133" s="127">
        <f t="shared" si="15"/>
        <v>100</v>
      </c>
    </row>
    <row r="134" spans="1:6" x14ac:dyDescent="0.2">
      <c r="A134" s="1" t="s">
        <v>281</v>
      </c>
      <c r="B134" s="134"/>
      <c r="C134" s="38">
        <v>6000000</v>
      </c>
      <c r="D134" s="38">
        <v>6000000</v>
      </c>
      <c r="E134" s="38">
        <v>4806658.92</v>
      </c>
      <c r="F134" s="127">
        <f t="shared" si="15"/>
        <v>80.110981999999993</v>
      </c>
    </row>
    <row r="135" spans="1:6" ht="48.75" customHeight="1" x14ac:dyDescent="0.2">
      <c r="A135" s="1" t="s">
        <v>282</v>
      </c>
      <c r="B135" s="134"/>
      <c r="C135" s="38">
        <v>3782252</v>
      </c>
      <c r="D135" s="38">
        <v>3782252</v>
      </c>
      <c r="E135" s="38"/>
      <c r="F135" s="127">
        <f t="shared" si="15"/>
        <v>0</v>
      </c>
    </row>
    <row r="136" spans="1:6" ht="24.75" customHeight="1" x14ac:dyDescent="0.2">
      <c r="A136" s="1" t="s">
        <v>283</v>
      </c>
      <c r="B136" s="134"/>
      <c r="C136" s="38">
        <v>71780530</v>
      </c>
      <c r="D136" s="38">
        <v>71780530</v>
      </c>
      <c r="E136" s="38"/>
      <c r="F136" s="127">
        <f t="shared" si="15"/>
        <v>0</v>
      </c>
    </row>
    <row r="137" spans="1:6" x14ac:dyDescent="0.2">
      <c r="A137" s="1" t="s">
        <v>327</v>
      </c>
      <c r="B137" s="134"/>
      <c r="C137" s="38">
        <v>19883022</v>
      </c>
      <c r="D137" s="38">
        <f>19883022+100000</f>
        <v>19983022</v>
      </c>
      <c r="E137" s="38">
        <v>19883022</v>
      </c>
      <c r="F137" s="127"/>
    </row>
    <row r="138" spans="1:6" ht="51" x14ac:dyDescent="0.2">
      <c r="A138" s="1" t="s">
        <v>338</v>
      </c>
      <c r="B138" s="134"/>
      <c r="C138" s="38">
        <v>3744228</v>
      </c>
      <c r="D138" s="38">
        <v>3744228</v>
      </c>
      <c r="E138" s="38">
        <v>3744228</v>
      </c>
      <c r="F138" s="127"/>
    </row>
    <row r="139" spans="1:6" ht="38.25" x14ac:dyDescent="0.2">
      <c r="A139" s="1" t="s">
        <v>339</v>
      </c>
      <c r="B139" s="134"/>
      <c r="C139" s="38">
        <v>299384.84000000003</v>
      </c>
      <c r="D139" s="38">
        <v>299384.84000000003</v>
      </c>
      <c r="E139" s="38">
        <v>299384.84000000003</v>
      </c>
      <c r="F139" s="127"/>
    </row>
    <row r="140" spans="1:6" ht="51" x14ac:dyDescent="0.2">
      <c r="A140" s="1" t="s">
        <v>340</v>
      </c>
      <c r="B140" s="134"/>
      <c r="C140" s="38">
        <v>319610.84999999998</v>
      </c>
      <c r="D140" s="38">
        <v>319610.84999999998</v>
      </c>
      <c r="E140" s="38"/>
      <c r="F140" s="127"/>
    </row>
    <row r="141" spans="1:6" x14ac:dyDescent="0.2">
      <c r="A141" s="1"/>
      <c r="B141" s="134"/>
      <c r="C141" s="38"/>
      <c r="D141" s="38"/>
      <c r="E141" s="38"/>
      <c r="F141" s="127"/>
    </row>
    <row r="142" spans="1:6" x14ac:dyDescent="0.2">
      <c r="A142" s="6" t="s">
        <v>284</v>
      </c>
      <c r="B142" s="55" t="s">
        <v>286</v>
      </c>
      <c r="C142" s="38">
        <f>C143</f>
        <v>7031578</v>
      </c>
      <c r="D142" s="38">
        <f t="shared" ref="D142:E142" si="21">D143</f>
        <v>7031578</v>
      </c>
      <c r="E142" s="38">
        <f t="shared" si="21"/>
        <v>7031578</v>
      </c>
      <c r="F142" s="127">
        <f t="shared" si="15"/>
        <v>100</v>
      </c>
    </row>
    <row r="143" spans="1:6" x14ac:dyDescent="0.2">
      <c r="A143" s="135" t="s">
        <v>285</v>
      </c>
      <c r="B143" s="42" t="s">
        <v>287</v>
      </c>
      <c r="C143" s="38">
        <v>7031578</v>
      </c>
      <c r="D143" s="38">
        <v>7031578</v>
      </c>
      <c r="E143" s="38">
        <v>7031578</v>
      </c>
      <c r="F143" s="127">
        <f t="shared" si="15"/>
        <v>100</v>
      </c>
    </row>
    <row r="144" spans="1:6" x14ac:dyDescent="0.2">
      <c r="A144" s="135"/>
      <c r="B144" s="42"/>
      <c r="C144" s="38"/>
      <c r="D144" s="38"/>
      <c r="E144" s="38"/>
      <c r="F144" s="127"/>
    </row>
    <row r="145" spans="1:6" ht="24.75" customHeight="1" x14ac:dyDescent="0.2">
      <c r="A145" s="6" t="s">
        <v>137</v>
      </c>
      <c r="B145" s="55" t="s">
        <v>138</v>
      </c>
      <c r="C145" s="38">
        <f>C146</f>
        <v>-1549320</v>
      </c>
      <c r="D145" s="38">
        <f t="shared" ref="D145:E145" si="22">D146</f>
        <v>-1549320</v>
      </c>
      <c r="E145" s="38">
        <f t="shared" si="22"/>
        <v>-1350000</v>
      </c>
      <c r="F145" s="127">
        <f t="shared" si="15"/>
        <v>87.13500116180002</v>
      </c>
    </row>
    <row r="146" spans="1:6" ht="38.25" customHeight="1" x14ac:dyDescent="0.2">
      <c r="A146" s="6" t="s">
        <v>140</v>
      </c>
      <c r="B146" s="56" t="s">
        <v>139</v>
      </c>
      <c r="C146" s="38">
        <v>-1549320</v>
      </c>
      <c r="D146" s="38">
        <v>-1549320</v>
      </c>
      <c r="E146" s="38">
        <v>-1350000</v>
      </c>
      <c r="F146" s="127">
        <f t="shared" si="15"/>
        <v>87.13500116180002</v>
      </c>
    </row>
    <row r="147" spans="1:6" x14ac:dyDescent="0.2">
      <c r="A147" s="6"/>
      <c r="B147" s="20"/>
      <c r="C147" s="25"/>
      <c r="D147" s="25"/>
      <c r="E147" s="25"/>
      <c r="F147" s="25"/>
    </row>
    <row r="148" spans="1:6" ht="14.1" customHeight="1" x14ac:dyDescent="0.2">
      <c r="A148" s="8" t="s">
        <v>16</v>
      </c>
      <c r="B148" s="24"/>
      <c r="C148" s="39">
        <f>C12+C60</f>
        <v>1216909830.5699999</v>
      </c>
      <c r="D148" s="39">
        <f>D12+D60</f>
        <v>1226269362.52</v>
      </c>
      <c r="E148" s="39">
        <f>E12+E60</f>
        <v>820706341.74000001</v>
      </c>
      <c r="F148" s="132">
        <f t="shared" si="15"/>
        <v>66.927085257470466</v>
      </c>
    </row>
    <row r="149" spans="1:6" s="58" customFormat="1" x14ac:dyDescent="0.2">
      <c r="A149" s="62" t="s">
        <v>146</v>
      </c>
      <c r="B149" s="63"/>
      <c r="C149" s="64"/>
      <c r="D149" s="64"/>
      <c r="E149" s="64"/>
      <c r="F149" s="65"/>
    </row>
    <row r="150" spans="1:6" s="58" customFormat="1" x14ac:dyDescent="0.2">
      <c r="A150" s="66" t="s">
        <v>147</v>
      </c>
      <c r="B150" s="67" t="s">
        <v>148</v>
      </c>
      <c r="C150" s="68">
        <f>SUM(C151:C157)</f>
        <v>246492963.35999998</v>
      </c>
      <c r="D150" s="68">
        <f>SUM(D151:D157)</f>
        <v>245235763.35999995</v>
      </c>
      <c r="E150" s="68">
        <f>SUM(E151:E157)</f>
        <v>151783007.72</v>
      </c>
      <c r="F150" s="69">
        <f t="shared" si="15"/>
        <v>61.892688749962765</v>
      </c>
    </row>
    <row r="151" spans="1:6" s="58" customFormat="1" ht="25.5" x14ac:dyDescent="0.2">
      <c r="A151" s="70" t="s">
        <v>149</v>
      </c>
      <c r="B151" s="71" t="s">
        <v>150</v>
      </c>
      <c r="C151" s="72">
        <v>4220289.84</v>
      </c>
      <c r="D151" s="72">
        <v>4220289.84</v>
      </c>
      <c r="E151" s="72">
        <v>3396310.65</v>
      </c>
      <c r="F151" s="73">
        <f t="shared" si="15"/>
        <v>80.47576774963872</v>
      </c>
    </row>
    <row r="152" spans="1:6" s="58" customFormat="1" ht="25.5" x14ac:dyDescent="0.2">
      <c r="A152" s="74" t="s">
        <v>151</v>
      </c>
      <c r="B152" s="71" t="s">
        <v>152</v>
      </c>
      <c r="C152" s="72">
        <v>2935867</v>
      </c>
      <c r="D152" s="72">
        <v>2935867</v>
      </c>
      <c r="E152" s="72">
        <v>2129633.69</v>
      </c>
      <c r="F152" s="73">
        <f t="shared" si="15"/>
        <v>72.538493399053834</v>
      </c>
    </row>
    <row r="153" spans="1:6" s="58" customFormat="1" ht="38.25" x14ac:dyDescent="0.2">
      <c r="A153" s="74" t="s">
        <v>153</v>
      </c>
      <c r="B153" s="71" t="s">
        <v>154</v>
      </c>
      <c r="C153" s="72">
        <v>112442843.44</v>
      </c>
      <c r="D153" s="72">
        <v>112429843.44</v>
      </c>
      <c r="E153" s="72">
        <v>76804449.939999998</v>
      </c>
      <c r="F153" s="73">
        <f t="shared" si="15"/>
        <v>68.313223242179404</v>
      </c>
    </row>
    <row r="154" spans="1:6" s="58" customFormat="1" x14ac:dyDescent="0.2">
      <c r="A154" s="74" t="s">
        <v>155</v>
      </c>
      <c r="B154" s="71" t="s">
        <v>156</v>
      </c>
      <c r="C154" s="72">
        <v>4077.92</v>
      </c>
      <c r="D154" s="72">
        <v>4077.92</v>
      </c>
      <c r="E154" s="72">
        <v>4077.92</v>
      </c>
      <c r="F154" s="73">
        <f t="shared" si="15"/>
        <v>100</v>
      </c>
    </row>
    <row r="155" spans="1:6" s="58" customFormat="1" ht="25.5" x14ac:dyDescent="0.2">
      <c r="A155" s="75" t="s">
        <v>157</v>
      </c>
      <c r="B155" s="71" t="s">
        <v>158</v>
      </c>
      <c r="C155" s="72">
        <v>23377026</v>
      </c>
      <c r="D155" s="72">
        <v>23377026</v>
      </c>
      <c r="E155" s="72">
        <v>15000283.220000001</v>
      </c>
      <c r="F155" s="73">
        <f t="shared" si="15"/>
        <v>64.166773053167674</v>
      </c>
    </row>
    <row r="156" spans="1:6" s="58" customFormat="1" x14ac:dyDescent="0.2">
      <c r="A156" s="74" t="s">
        <v>159</v>
      </c>
      <c r="B156" s="71" t="s">
        <v>160</v>
      </c>
      <c r="C156" s="72">
        <v>1725756.2</v>
      </c>
      <c r="D156" s="72">
        <v>430556.2</v>
      </c>
      <c r="E156" s="72"/>
      <c r="F156" s="73">
        <f t="shared" si="15"/>
        <v>0</v>
      </c>
    </row>
    <row r="157" spans="1:6" s="58" customFormat="1" x14ac:dyDescent="0.2">
      <c r="A157" s="74" t="s">
        <v>161</v>
      </c>
      <c r="B157" s="71" t="s">
        <v>162</v>
      </c>
      <c r="C157" s="72">
        <v>101787102.96000001</v>
      </c>
      <c r="D157" s="72">
        <v>101838102.95999999</v>
      </c>
      <c r="E157" s="72">
        <v>54448252.299999997</v>
      </c>
      <c r="F157" s="73">
        <f t="shared" si="15"/>
        <v>53.465501337339525</v>
      </c>
    </row>
    <row r="158" spans="1:6" s="58" customFormat="1" x14ac:dyDescent="0.2">
      <c r="A158" s="74"/>
      <c r="B158" s="71"/>
      <c r="C158" s="68"/>
      <c r="D158" s="68"/>
      <c r="E158" s="72"/>
      <c r="F158" s="76"/>
    </row>
    <row r="159" spans="1:6" s="58" customFormat="1" x14ac:dyDescent="0.2">
      <c r="A159" s="77" t="s">
        <v>163</v>
      </c>
      <c r="B159" s="67" t="s">
        <v>164</v>
      </c>
      <c r="C159" s="68">
        <f>SUM(C160)</f>
        <v>633227.19999999995</v>
      </c>
      <c r="D159" s="68">
        <f>SUM(D160)</f>
        <v>633227.19999999995</v>
      </c>
      <c r="E159" s="68">
        <f>SUM(E160)</f>
        <v>285092.71999999997</v>
      </c>
      <c r="F159" s="69">
        <f t="shared" si="15"/>
        <v>45.022184770332032</v>
      </c>
    </row>
    <row r="160" spans="1:6" s="58" customFormat="1" x14ac:dyDescent="0.2">
      <c r="A160" s="78" t="s">
        <v>165</v>
      </c>
      <c r="B160" s="71" t="s">
        <v>166</v>
      </c>
      <c r="C160" s="72">
        <v>633227.19999999995</v>
      </c>
      <c r="D160" s="72">
        <v>633227.19999999995</v>
      </c>
      <c r="E160" s="72">
        <v>285092.71999999997</v>
      </c>
      <c r="F160" s="73">
        <f t="shared" si="15"/>
        <v>45.022184770332032</v>
      </c>
    </row>
    <row r="161" spans="1:6" s="58" customFormat="1" x14ac:dyDescent="0.2">
      <c r="A161" s="74"/>
      <c r="B161" s="71"/>
      <c r="C161" s="68"/>
      <c r="D161" s="68"/>
      <c r="E161" s="72"/>
      <c r="F161" s="73"/>
    </row>
    <row r="162" spans="1:6" s="58" customFormat="1" x14ac:dyDescent="0.2">
      <c r="A162" s="77" t="s">
        <v>167</v>
      </c>
      <c r="B162" s="67" t="s">
        <v>168</v>
      </c>
      <c r="C162" s="68">
        <f>SUM(C163:C165)</f>
        <v>7807436.2599999998</v>
      </c>
      <c r="D162" s="68">
        <f>SUM(D163:D165)</f>
        <v>7807436.2599999998</v>
      </c>
      <c r="E162" s="68">
        <f>SUM(E163:E165)</f>
        <v>2300625.09</v>
      </c>
      <c r="F162" s="73">
        <f t="shared" ref="F162:F215" si="23">E162/D162*100</f>
        <v>29.467100510148768</v>
      </c>
    </row>
    <row r="163" spans="1:6" s="58" customFormat="1" hidden="1" x14ac:dyDescent="0.2">
      <c r="A163" s="78" t="s">
        <v>169</v>
      </c>
      <c r="B163" s="71" t="s">
        <v>170</v>
      </c>
      <c r="C163" s="72"/>
      <c r="D163" s="72"/>
      <c r="E163" s="72"/>
      <c r="F163" s="73" t="e">
        <f t="shared" si="23"/>
        <v>#DIV/0!</v>
      </c>
    </row>
    <row r="164" spans="1:6" s="58" customFormat="1" ht="25.5" x14ac:dyDescent="0.2">
      <c r="A164" s="79" t="s">
        <v>171</v>
      </c>
      <c r="B164" s="71" t="s">
        <v>172</v>
      </c>
      <c r="C164" s="72">
        <v>7350418</v>
      </c>
      <c r="D164" s="72">
        <v>7350418</v>
      </c>
      <c r="E164" s="72">
        <v>2300625.09</v>
      </c>
      <c r="F164" s="73">
        <f t="shared" si="23"/>
        <v>31.299241621360853</v>
      </c>
    </row>
    <row r="165" spans="1:6" s="58" customFormat="1" ht="25.5" x14ac:dyDescent="0.2">
      <c r="A165" s="75" t="s">
        <v>173</v>
      </c>
      <c r="B165" s="71" t="s">
        <v>174</v>
      </c>
      <c r="C165" s="72">
        <v>457018.26</v>
      </c>
      <c r="D165" s="72">
        <v>457018.26</v>
      </c>
      <c r="E165" s="72"/>
      <c r="F165" s="73">
        <f t="shared" si="23"/>
        <v>0</v>
      </c>
    </row>
    <row r="166" spans="1:6" s="58" customFormat="1" x14ac:dyDescent="0.2">
      <c r="A166" s="80"/>
      <c r="B166" s="71"/>
      <c r="C166" s="68"/>
      <c r="D166" s="68"/>
      <c r="E166" s="72"/>
      <c r="F166" s="73"/>
    </row>
    <row r="167" spans="1:6" s="58" customFormat="1" x14ac:dyDescent="0.2">
      <c r="A167" s="66" t="s">
        <v>175</v>
      </c>
      <c r="B167" s="67" t="s">
        <v>176</v>
      </c>
      <c r="C167" s="68">
        <f>SUM(C168:C171)</f>
        <v>163355930.41999999</v>
      </c>
      <c r="D167" s="68">
        <f>SUM(D168:D171)</f>
        <v>163755930.42000002</v>
      </c>
      <c r="E167" s="68">
        <f>SUM(E168:E171)</f>
        <v>48491685.130000003</v>
      </c>
      <c r="F167" s="69">
        <f t="shared" si="23"/>
        <v>29.612170384076403</v>
      </c>
    </row>
    <row r="168" spans="1:6" s="58" customFormat="1" x14ac:dyDescent="0.2">
      <c r="A168" s="74" t="s">
        <v>177</v>
      </c>
      <c r="B168" s="71" t="s">
        <v>178</v>
      </c>
      <c r="C168" s="72">
        <v>1175200</v>
      </c>
      <c r="D168" s="72">
        <v>1175200</v>
      </c>
      <c r="E168" s="72">
        <v>401277.26</v>
      </c>
      <c r="F168" s="73">
        <f t="shared" si="23"/>
        <v>34.14544417971409</v>
      </c>
    </row>
    <row r="169" spans="1:6" s="58" customFormat="1" x14ac:dyDescent="0.2">
      <c r="A169" s="74" t="s">
        <v>179</v>
      </c>
      <c r="B169" s="71" t="s">
        <v>180</v>
      </c>
      <c r="C169" s="72">
        <v>43947812.860000007</v>
      </c>
      <c r="D169" s="72">
        <v>43947812.860000007</v>
      </c>
      <c r="E169" s="72">
        <v>20180122.91</v>
      </c>
      <c r="F169" s="73">
        <f t="shared" si="23"/>
        <v>45.918378177966964</v>
      </c>
    </row>
    <row r="170" spans="1:6" s="58" customFormat="1" x14ac:dyDescent="0.2">
      <c r="A170" s="81" t="s">
        <v>181</v>
      </c>
      <c r="B170" s="71" t="s">
        <v>182</v>
      </c>
      <c r="C170" s="72">
        <v>117578167.55999999</v>
      </c>
      <c r="D170" s="72">
        <v>117978167.56</v>
      </c>
      <c r="E170" s="72">
        <v>27533311.109999999</v>
      </c>
      <c r="F170" s="73">
        <f t="shared" si="23"/>
        <v>23.337632444577018</v>
      </c>
    </row>
    <row r="171" spans="1:6" s="58" customFormat="1" x14ac:dyDescent="0.2">
      <c r="A171" s="74" t="s">
        <v>183</v>
      </c>
      <c r="B171" s="71" t="s">
        <v>184</v>
      </c>
      <c r="C171" s="72">
        <v>654750</v>
      </c>
      <c r="D171" s="72">
        <v>654750</v>
      </c>
      <c r="E171" s="72">
        <v>376973.85</v>
      </c>
      <c r="F171" s="73">
        <f t="shared" si="23"/>
        <v>57.575234822451314</v>
      </c>
    </row>
    <row r="172" spans="1:6" s="58" customFormat="1" x14ac:dyDescent="0.2">
      <c r="A172" s="75"/>
      <c r="B172" s="71"/>
      <c r="C172" s="68"/>
      <c r="D172" s="68"/>
      <c r="E172" s="72"/>
      <c r="F172" s="73"/>
    </row>
    <row r="173" spans="1:6" s="58" customFormat="1" x14ac:dyDescent="0.2">
      <c r="A173" s="66" t="s">
        <v>185</v>
      </c>
      <c r="B173" s="67" t="s">
        <v>186</v>
      </c>
      <c r="C173" s="68">
        <f>SUM(C174:C177)</f>
        <v>70562066.300000012</v>
      </c>
      <c r="D173" s="68">
        <f>SUM(D174:D177)</f>
        <v>71209066.300000012</v>
      </c>
      <c r="E173" s="68">
        <f>SUM(E174:E177)</f>
        <v>29964894.619999997</v>
      </c>
      <c r="F173" s="69">
        <f t="shared" si="23"/>
        <v>42.080167845144167</v>
      </c>
    </row>
    <row r="174" spans="1:6" s="58" customFormat="1" x14ac:dyDescent="0.2">
      <c r="A174" s="74" t="s">
        <v>187</v>
      </c>
      <c r="B174" s="71" t="s">
        <v>188</v>
      </c>
      <c r="C174" s="72">
        <v>25428444.969999999</v>
      </c>
      <c r="D174" s="72">
        <v>25428444.969999999</v>
      </c>
      <c r="E174" s="72">
        <v>3807085.68</v>
      </c>
      <c r="F174" s="73">
        <f t="shared" si="23"/>
        <v>14.971759714333805</v>
      </c>
    </row>
    <row r="175" spans="1:6" s="82" customFormat="1" x14ac:dyDescent="0.2">
      <c r="A175" s="74" t="s">
        <v>189</v>
      </c>
      <c r="B175" s="71" t="s">
        <v>190</v>
      </c>
      <c r="C175" s="72">
        <v>11348575.73</v>
      </c>
      <c r="D175" s="72">
        <v>11348575.73</v>
      </c>
      <c r="E175" s="72">
        <v>5448618.3499999996</v>
      </c>
      <c r="F175" s="73">
        <f t="shared" si="23"/>
        <v>48.011472801794483</v>
      </c>
    </row>
    <row r="176" spans="1:6" s="58" customFormat="1" x14ac:dyDescent="0.2">
      <c r="A176" s="74" t="s">
        <v>191</v>
      </c>
      <c r="B176" s="71" t="s">
        <v>192</v>
      </c>
      <c r="C176" s="72">
        <v>32585045.600000005</v>
      </c>
      <c r="D176" s="72">
        <v>33232045.600000001</v>
      </c>
      <c r="E176" s="72">
        <v>20409190.59</v>
      </c>
      <c r="F176" s="73">
        <f t="shared" si="23"/>
        <v>61.414186883518241</v>
      </c>
    </row>
    <row r="177" spans="1:6" s="58" customFormat="1" x14ac:dyDescent="0.2">
      <c r="A177" s="74" t="s">
        <v>193</v>
      </c>
      <c r="B177" s="71" t="s">
        <v>194</v>
      </c>
      <c r="C177" s="72">
        <v>1200000</v>
      </c>
      <c r="D177" s="72">
        <v>1200000</v>
      </c>
      <c r="E177" s="72">
        <v>300000</v>
      </c>
      <c r="F177" s="73">
        <f t="shared" si="23"/>
        <v>25</v>
      </c>
    </row>
    <row r="178" spans="1:6" s="58" customFormat="1" x14ac:dyDescent="0.2">
      <c r="A178" s="74"/>
      <c r="B178" s="71"/>
      <c r="C178" s="68"/>
      <c r="D178" s="68"/>
      <c r="E178" s="72"/>
      <c r="F178" s="73"/>
    </row>
    <row r="179" spans="1:6" s="58" customFormat="1" x14ac:dyDescent="0.2">
      <c r="A179" s="66" t="s">
        <v>195</v>
      </c>
      <c r="B179" s="67" t="s">
        <v>196</v>
      </c>
      <c r="C179" s="68">
        <f>C180</f>
        <v>13122743.17</v>
      </c>
      <c r="D179" s="68">
        <f>D180</f>
        <v>13122743.17</v>
      </c>
      <c r="E179" s="68">
        <f>E180</f>
        <v>668215.46</v>
      </c>
      <c r="F179" s="69">
        <f t="shared" si="23"/>
        <v>5.0920409806359102</v>
      </c>
    </row>
    <row r="180" spans="1:6" s="58" customFormat="1" x14ac:dyDescent="0.2">
      <c r="A180" s="74" t="s">
        <v>197</v>
      </c>
      <c r="B180" s="71" t="s">
        <v>198</v>
      </c>
      <c r="C180" s="72">
        <v>13122743.17</v>
      </c>
      <c r="D180" s="72">
        <v>13122743.17</v>
      </c>
      <c r="E180" s="72">
        <v>668215.46</v>
      </c>
      <c r="F180" s="73">
        <f t="shared" si="23"/>
        <v>5.0920409806359102</v>
      </c>
    </row>
    <row r="181" spans="1:6" s="58" customFormat="1" x14ac:dyDescent="0.2">
      <c r="A181" s="74"/>
      <c r="B181" s="71"/>
      <c r="C181" s="68"/>
      <c r="D181" s="68"/>
      <c r="E181" s="72"/>
      <c r="F181" s="73"/>
    </row>
    <row r="182" spans="1:6" s="58" customFormat="1" x14ac:dyDescent="0.2">
      <c r="A182" s="66" t="s">
        <v>199</v>
      </c>
      <c r="B182" s="67" t="s">
        <v>200</v>
      </c>
      <c r="C182" s="68">
        <f>SUM(C183:C187)</f>
        <v>563358744.3599999</v>
      </c>
      <c r="D182" s="68">
        <f>SUM(D183:D187)</f>
        <v>570507168.16999996</v>
      </c>
      <c r="E182" s="68">
        <f>SUM(E183:E187)</f>
        <v>389090437.26999998</v>
      </c>
      <c r="F182" s="69">
        <f t="shared" si="23"/>
        <v>68.200797286750074</v>
      </c>
    </row>
    <row r="183" spans="1:6" s="58" customFormat="1" x14ac:dyDescent="0.2">
      <c r="A183" s="74" t="s">
        <v>201</v>
      </c>
      <c r="B183" s="71" t="s">
        <v>202</v>
      </c>
      <c r="C183" s="72">
        <v>92574567</v>
      </c>
      <c r="D183" s="72">
        <v>98458656.939999998</v>
      </c>
      <c r="E183" s="72">
        <v>65247894.390000001</v>
      </c>
      <c r="F183" s="73">
        <f t="shared" si="23"/>
        <v>66.269332141877186</v>
      </c>
    </row>
    <row r="184" spans="1:6" s="58" customFormat="1" x14ac:dyDescent="0.2">
      <c r="A184" s="74" t="s">
        <v>203</v>
      </c>
      <c r="B184" s="71" t="s">
        <v>204</v>
      </c>
      <c r="C184" s="72">
        <v>400546809.58999997</v>
      </c>
      <c r="D184" s="72">
        <v>401593197.88999999</v>
      </c>
      <c r="E184" s="72">
        <v>276628812.24000001</v>
      </c>
      <c r="F184" s="73">
        <f t="shared" si="23"/>
        <v>68.882843059451204</v>
      </c>
    </row>
    <row r="185" spans="1:6" s="58" customFormat="1" x14ac:dyDescent="0.2">
      <c r="A185" s="74" t="s">
        <v>205</v>
      </c>
      <c r="B185" s="71" t="s">
        <v>206</v>
      </c>
      <c r="C185" s="72">
        <v>45697847</v>
      </c>
      <c r="D185" s="72">
        <v>45812578.170000002</v>
      </c>
      <c r="E185" s="72">
        <v>29692599.379999999</v>
      </c>
      <c r="F185" s="73">
        <f t="shared" si="23"/>
        <v>64.813203198950191</v>
      </c>
    </row>
    <row r="186" spans="1:6" s="58" customFormat="1" x14ac:dyDescent="0.2">
      <c r="A186" s="81" t="s">
        <v>207</v>
      </c>
      <c r="B186" s="71" t="s">
        <v>208</v>
      </c>
      <c r="C186" s="72">
        <v>5689648.6500000004</v>
      </c>
      <c r="D186" s="72">
        <v>5792863.0499999998</v>
      </c>
      <c r="E186" s="72">
        <v>4263420.7</v>
      </c>
      <c r="F186" s="73">
        <f t="shared" si="23"/>
        <v>73.597816195568441</v>
      </c>
    </row>
    <row r="187" spans="1:6" s="58" customFormat="1" x14ac:dyDescent="0.2">
      <c r="A187" s="74" t="s">
        <v>209</v>
      </c>
      <c r="B187" s="71" t="s">
        <v>210</v>
      </c>
      <c r="C187" s="72">
        <v>18849872.120000001</v>
      </c>
      <c r="D187" s="72">
        <v>18849872.120000001</v>
      </c>
      <c r="E187" s="72">
        <v>13257710.560000001</v>
      </c>
      <c r="F187" s="73">
        <f t="shared" si="23"/>
        <v>70.333159162036793</v>
      </c>
    </row>
    <row r="188" spans="1:6" s="58" customFormat="1" x14ac:dyDescent="0.2">
      <c r="A188" s="80"/>
      <c r="B188" s="71"/>
      <c r="C188" s="68"/>
      <c r="D188" s="68"/>
      <c r="E188" s="72"/>
      <c r="F188" s="73"/>
    </row>
    <row r="189" spans="1:6" s="58" customFormat="1" x14ac:dyDescent="0.2">
      <c r="A189" s="66" t="s">
        <v>211</v>
      </c>
      <c r="B189" s="67" t="s">
        <v>212</v>
      </c>
      <c r="C189" s="68">
        <f>SUM(C190:C191)</f>
        <v>161473065.03000003</v>
      </c>
      <c r="D189" s="68">
        <f>SUM(D190:D191)</f>
        <v>163794373.16999999</v>
      </c>
      <c r="E189" s="68">
        <f>SUM(E190:E191)</f>
        <v>114638958.01000001</v>
      </c>
      <c r="F189" s="69">
        <f t="shared" si="23"/>
        <v>69.98955812176635</v>
      </c>
    </row>
    <row r="190" spans="1:6" s="58" customFormat="1" x14ac:dyDescent="0.2">
      <c r="A190" s="74" t="s">
        <v>213</v>
      </c>
      <c r="B190" s="71" t="s">
        <v>214</v>
      </c>
      <c r="C190" s="72">
        <v>147877137.03000003</v>
      </c>
      <c r="D190" s="72">
        <v>150198445.16999999</v>
      </c>
      <c r="E190" s="72">
        <v>105301773.7</v>
      </c>
      <c r="F190" s="73">
        <f t="shared" si="23"/>
        <v>70.108431269588493</v>
      </c>
    </row>
    <row r="191" spans="1:6" s="58" customFormat="1" x14ac:dyDescent="0.2">
      <c r="A191" s="74" t="s">
        <v>215</v>
      </c>
      <c r="B191" s="71" t="s">
        <v>216</v>
      </c>
      <c r="C191" s="72">
        <v>13595928</v>
      </c>
      <c r="D191" s="72">
        <v>13595928</v>
      </c>
      <c r="E191" s="72">
        <v>9337184.3100000005</v>
      </c>
      <c r="F191" s="73">
        <f t="shared" si="23"/>
        <v>68.676329486299139</v>
      </c>
    </row>
    <row r="192" spans="1:6" s="58" customFormat="1" x14ac:dyDescent="0.2">
      <c r="A192" s="80"/>
      <c r="B192" s="71"/>
      <c r="C192" s="68"/>
      <c r="D192" s="68"/>
      <c r="E192" s="72"/>
      <c r="F192" s="73"/>
    </row>
    <row r="193" spans="1:6" s="58" customFormat="1" x14ac:dyDescent="0.2">
      <c r="A193" s="83" t="s">
        <v>217</v>
      </c>
      <c r="B193" s="67" t="s">
        <v>218</v>
      </c>
      <c r="C193" s="68">
        <f>SUM(C194:C194)</f>
        <v>672500</v>
      </c>
      <c r="D193" s="68">
        <f>SUM(D194:D194)</f>
        <v>672500</v>
      </c>
      <c r="E193" s="68">
        <f>SUM(E194:E194)</f>
        <v>117000</v>
      </c>
      <c r="F193" s="73">
        <f t="shared" si="23"/>
        <v>17.397769516728626</v>
      </c>
    </row>
    <row r="194" spans="1:6" s="58" customFormat="1" x14ac:dyDescent="0.2">
      <c r="A194" s="74" t="s">
        <v>219</v>
      </c>
      <c r="B194" s="71" t="s">
        <v>220</v>
      </c>
      <c r="C194" s="72">
        <v>672500</v>
      </c>
      <c r="D194" s="72">
        <v>672500</v>
      </c>
      <c r="E194" s="72">
        <v>117000</v>
      </c>
      <c r="F194" s="73">
        <f t="shared" si="23"/>
        <v>17.397769516728626</v>
      </c>
    </row>
    <row r="195" spans="1:6" s="58" customFormat="1" x14ac:dyDescent="0.2">
      <c r="A195" s="74"/>
      <c r="B195" s="71"/>
      <c r="C195" s="68"/>
      <c r="D195" s="68"/>
      <c r="E195" s="72"/>
      <c r="F195" s="73"/>
    </row>
    <row r="196" spans="1:6" s="58" customFormat="1" x14ac:dyDescent="0.2">
      <c r="A196" s="66" t="s">
        <v>221</v>
      </c>
      <c r="B196" s="67" t="s">
        <v>222</v>
      </c>
      <c r="C196" s="68">
        <f>SUM(C197:C200)</f>
        <v>43215224.729999997</v>
      </c>
      <c r="D196" s="68">
        <f>SUM(D197:D200)</f>
        <v>43315224.729999997</v>
      </c>
      <c r="E196" s="68">
        <f>SUM(E197:E200)</f>
        <v>27900808.080000002</v>
      </c>
      <c r="F196" s="69">
        <f t="shared" si="23"/>
        <v>64.413397953990028</v>
      </c>
    </row>
    <row r="197" spans="1:6" s="58" customFormat="1" x14ac:dyDescent="0.2">
      <c r="A197" s="74" t="s">
        <v>223</v>
      </c>
      <c r="B197" s="71" t="s">
        <v>224</v>
      </c>
      <c r="C197" s="72">
        <v>6637700</v>
      </c>
      <c r="D197" s="72">
        <v>6637700</v>
      </c>
      <c r="E197" s="72">
        <v>4669359.1399999997</v>
      </c>
      <c r="F197" s="73">
        <f t="shared" si="23"/>
        <v>70.346040646609509</v>
      </c>
    </row>
    <row r="198" spans="1:6" s="58" customFormat="1" x14ac:dyDescent="0.2">
      <c r="A198" s="74" t="s">
        <v>225</v>
      </c>
      <c r="B198" s="71" t="s">
        <v>226</v>
      </c>
      <c r="C198" s="72">
        <v>25760646.999999996</v>
      </c>
      <c r="D198" s="72">
        <v>25760646.999999996</v>
      </c>
      <c r="E198" s="72">
        <v>15927770.15</v>
      </c>
      <c r="F198" s="73">
        <f t="shared" si="23"/>
        <v>61.82985291479676</v>
      </c>
    </row>
    <row r="199" spans="1:6" s="58" customFormat="1" x14ac:dyDescent="0.2">
      <c r="A199" s="75" t="s">
        <v>227</v>
      </c>
      <c r="B199" s="71" t="s">
        <v>228</v>
      </c>
      <c r="C199" s="72">
        <v>7995015.7199999997</v>
      </c>
      <c r="D199" s="72">
        <v>8095015.7199999997</v>
      </c>
      <c r="E199" s="72">
        <v>5289243.42</v>
      </c>
      <c r="F199" s="73">
        <f t="shared" si="23"/>
        <v>65.339507703883754</v>
      </c>
    </row>
    <row r="200" spans="1:6" s="58" customFormat="1" x14ac:dyDescent="0.2">
      <c r="A200" s="75" t="s">
        <v>229</v>
      </c>
      <c r="B200" s="71" t="s">
        <v>230</v>
      </c>
      <c r="C200" s="72">
        <v>2821862.01</v>
      </c>
      <c r="D200" s="72">
        <v>2821862.01</v>
      </c>
      <c r="E200" s="72">
        <v>2014435.37</v>
      </c>
      <c r="F200" s="73">
        <f t="shared" si="23"/>
        <v>71.386742613966447</v>
      </c>
    </row>
    <row r="201" spans="1:6" s="58" customFormat="1" x14ac:dyDescent="0.2">
      <c r="A201" s="74"/>
      <c r="B201" s="71"/>
      <c r="C201" s="68"/>
      <c r="D201" s="68"/>
      <c r="E201" s="72"/>
      <c r="F201" s="73"/>
    </row>
    <row r="202" spans="1:6" s="58" customFormat="1" x14ac:dyDescent="0.2">
      <c r="A202" s="66" t="s">
        <v>231</v>
      </c>
      <c r="B202" s="67" t="s">
        <v>232</v>
      </c>
      <c r="C202" s="68">
        <f>SUM(C203:C205)</f>
        <v>2844856.06</v>
      </c>
      <c r="D202" s="68">
        <f>SUM(D203:D205)</f>
        <v>2844856.06</v>
      </c>
      <c r="E202" s="68">
        <f>SUM(E203:E205)</f>
        <v>2595565.65</v>
      </c>
      <c r="F202" s="69">
        <f t="shared" si="23"/>
        <v>91.237152082836843</v>
      </c>
    </row>
    <row r="203" spans="1:6" s="58" customFormat="1" x14ac:dyDescent="0.2">
      <c r="A203" s="75" t="s">
        <v>233</v>
      </c>
      <c r="B203" s="71" t="s">
        <v>234</v>
      </c>
      <c r="C203" s="72">
        <v>2844856.06</v>
      </c>
      <c r="D203" s="72">
        <v>2844856.06</v>
      </c>
      <c r="E203" s="72">
        <v>2595565.65</v>
      </c>
      <c r="F203" s="73">
        <f t="shared" si="23"/>
        <v>91.237152082836843</v>
      </c>
    </row>
    <row r="204" spans="1:6" s="58" customFormat="1" hidden="1" x14ac:dyDescent="0.2">
      <c r="A204" s="84" t="s">
        <v>235</v>
      </c>
      <c r="B204" s="71" t="s">
        <v>236</v>
      </c>
      <c r="C204" s="72"/>
      <c r="D204" s="72"/>
      <c r="E204" s="72"/>
      <c r="F204" s="73" t="e">
        <f t="shared" si="23"/>
        <v>#DIV/0!</v>
      </c>
    </row>
    <row r="205" spans="1:6" s="58" customFormat="1" hidden="1" x14ac:dyDescent="0.2">
      <c r="A205" s="84" t="s">
        <v>237</v>
      </c>
      <c r="B205" s="71" t="s">
        <v>238</v>
      </c>
      <c r="C205" s="72"/>
      <c r="D205" s="72"/>
      <c r="E205" s="72"/>
      <c r="F205" s="73" t="e">
        <f t="shared" si="23"/>
        <v>#DIV/0!</v>
      </c>
    </row>
    <row r="206" spans="1:6" s="58" customFormat="1" ht="14.25" customHeight="1" x14ac:dyDescent="0.2">
      <c r="A206" s="75"/>
      <c r="B206" s="71"/>
      <c r="C206" s="72"/>
      <c r="D206" s="72"/>
      <c r="E206" s="72"/>
      <c r="F206" s="73"/>
    </row>
    <row r="207" spans="1:6" s="58" customFormat="1" hidden="1" x14ac:dyDescent="0.2">
      <c r="A207" s="83" t="s">
        <v>239</v>
      </c>
      <c r="B207" s="67" t="s">
        <v>240</v>
      </c>
      <c r="C207" s="68">
        <f>SUM(C208)</f>
        <v>0</v>
      </c>
      <c r="D207" s="68"/>
      <c r="E207" s="68">
        <f>SUM(E208)</f>
        <v>0</v>
      </c>
      <c r="F207" s="73" t="e">
        <f t="shared" si="23"/>
        <v>#DIV/0!</v>
      </c>
    </row>
    <row r="208" spans="1:6" s="58" customFormat="1" hidden="1" x14ac:dyDescent="0.2">
      <c r="A208" s="84" t="s">
        <v>241</v>
      </c>
      <c r="B208" s="85" t="s">
        <v>242</v>
      </c>
      <c r="C208" s="72"/>
      <c r="D208" s="86"/>
      <c r="E208" s="86"/>
      <c r="F208" s="73" t="e">
        <f t="shared" si="23"/>
        <v>#DIV/0!</v>
      </c>
    </row>
    <row r="209" spans="1:6" s="58" customFormat="1" hidden="1" x14ac:dyDescent="0.2">
      <c r="A209" s="84"/>
      <c r="B209" s="85"/>
      <c r="C209" s="72"/>
      <c r="D209" s="86"/>
      <c r="E209" s="86"/>
      <c r="F209" s="73" t="e">
        <f t="shared" si="23"/>
        <v>#DIV/0!</v>
      </c>
    </row>
    <row r="210" spans="1:6" s="58" customFormat="1" x14ac:dyDescent="0.2">
      <c r="A210" s="87" t="s">
        <v>345</v>
      </c>
      <c r="B210" s="88" t="s">
        <v>243</v>
      </c>
      <c r="C210" s="68">
        <f>SUM(C211)</f>
        <v>10000</v>
      </c>
      <c r="D210" s="68">
        <f>SUM(D211)</f>
        <v>10000</v>
      </c>
      <c r="E210" s="68">
        <f>SUM(E211)</f>
        <v>0</v>
      </c>
      <c r="F210" s="69">
        <f t="shared" si="23"/>
        <v>0</v>
      </c>
    </row>
    <row r="211" spans="1:6" s="58" customFormat="1" x14ac:dyDescent="0.2">
      <c r="A211" s="89" t="s">
        <v>244</v>
      </c>
      <c r="B211" s="85" t="s">
        <v>245</v>
      </c>
      <c r="C211" s="72">
        <v>10000</v>
      </c>
      <c r="D211" s="72">
        <v>10000</v>
      </c>
      <c r="E211" s="86"/>
      <c r="F211" s="73">
        <f t="shared" si="23"/>
        <v>0</v>
      </c>
    </row>
    <row r="212" spans="1:6" s="58" customFormat="1" x14ac:dyDescent="0.2">
      <c r="A212" s="84"/>
      <c r="B212" s="85"/>
      <c r="C212" s="72"/>
      <c r="D212" s="86"/>
      <c r="E212" s="86"/>
      <c r="F212" s="73"/>
    </row>
    <row r="213" spans="1:6" s="58" customFormat="1" x14ac:dyDescent="0.2">
      <c r="A213" s="90"/>
      <c r="B213" s="85"/>
      <c r="C213" s="72"/>
      <c r="D213" s="86"/>
      <c r="E213" s="86"/>
      <c r="F213" s="91"/>
    </row>
    <row r="214" spans="1:6" s="58" customFormat="1" x14ac:dyDescent="0.2">
      <c r="A214" s="92" t="s">
        <v>246</v>
      </c>
      <c r="B214" s="93"/>
      <c r="C214" s="94">
        <f>+C150+C159+C162+C167+C173+C182+C189+C193+C196+C202+C207+C210+C179</f>
        <v>1273548756.8899999</v>
      </c>
      <c r="D214" s="94">
        <f>+D150+D159+D162+D167+D173+D182+D189+D193+D196+D202+D207+D210+D179</f>
        <v>1282908288.8399999</v>
      </c>
      <c r="E214" s="94">
        <f>+E150+E159+E162+E167+E173+E182+E189+E193+E196+E202+E207+E210+E179</f>
        <v>767836289.75</v>
      </c>
      <c r="F214" s="133">
        <f t="shared" si="23"/>
        <v>59.851222135627033</v>
      </c>
    </row>
    <row r="215" spans="1:6" s="58" customFormat="1" x14ac:dyDescent="0.2">
      <c r="A215" s="95" t="s">
        <v>247</v>
      </c>
      <c r="B215" s="96"/>
      <c r="C215" s="97">
        <f>SUM(C148-C214)</f>
        <v>-56638926.319999933</v>
      </c>
      <c r="D215" s="97">
        <f>SUM(D148-D214)</f>
        <v>-56638926.319999933</v>
      </c>
      <c r="E215" s="97">
        <f>SUM(E148-E214)</f>
        <v>52870051.99000001</v>
      </c>
      <c r="F215" s="91">
        <f t="shared" si="23"/>
        <v>-93.345787826721065</v>
      </c>
    </row>
    <row r="216" spans="1:6" s="58" customFormat="1" x14ac:dyDescent="0.2">
      <c r="A216" s="95" t="s">
        <v>248</v>
      </c>
      <c r="B216" s="96"/>
      <c r="C216" s="97"/>
      <c r="D216" s="97"/>
      <c r="E216" s="97"/>
      <c r="F216" s="98"/>
    </row>
    <row r="217" spans="1:6" s="58" customFormat="1" x14ac:dyDescent="0.2">
      <c r="A217" s="62" t="s">
        <v>249</v>
      </c>
      <c r="B217" s="99" t="s">
        <v>250</v>
      </c>
      <c r="C217" s="100">
        <f>C218+C219</f>
        <v>0</v>
      </c>
      <c r="D217" s="100">
        <f>D218+D219</f>
        <v>0</v>
      </c>
      <c r="E217" s="100">
        <f>E218+E219</f>
        <v>0</v>
      </c>
      <c r="F217" s="101"/>
    </row>
    <row r="218" spans="1:6" s="58" customFormat="1" x14ac:dyDescent="0.2">
      <c r="A218" s="74" t="s">
        <v>251</v>
      </c>
      <c r="B218" s="102" t="s">
        <v>252</v>
      </c>
      <c r="C218" s="103"/>
      <c r="D218" s="103"/>
      <c r="E218" s="103"/>
      <c r="F218" s="73"/>
    </row>
    <row r="219" spans="1:6" s="58" customFormat="1" ht="25.5" x14ac:dyDescent="0.2">
      <c r="A219" s="104" t="s">
        <v>253</v>
      </c>
      <c r="B219" s="105" t="s">
        <v>254</v>
      </c>
      <c r="C219" s="106"/>
      <c r="D219" s="106"/>
      <c r="E219" s="106"/>
      <c r="F219" s="73"/>
    </row>
    <row r="220" spans="1:6" s="58" customFormat="1" ht="25.5" x14ac:dyDescent="0.2">
      <c r="A220" s="107" t="s">
        <v>255</v>
      </c>
      <c r="B220" s="108" t="s">
        <v>256</v>
      </c>
      <c r="C220" s="109">
        <f>SUM(C221:C222)</f>
        <v>0</v>
      </c>
      <c r="D220" s="109">
        <f>SUM(D221:D222)</f>
        <v>0</v>
      </c>
      <c r="E220" s="109">
        <f>SUM(E221:E222)</f>
        <v>0</v>
      </c>
      <c r="F220" s="73"/>
    </row>
    <row r="221" spans="1:6" s="58" customFormat="1" ht="25.5" x14ac:dyDescent="0.2">
      <c r="A221" s="104" t="s">
        <v>257</v>
      </c>
      <c r="B221" s="110" t="s">
        <v>258</v>
      </c>
      <c r="C221" s="106"/>
      <c r="D221" s="106"/>
      <c r="E221" s="111"/>
      <c r="F221" s="73"/>
    </row>
    <row r="222" spans="1:6" s="58" customFormat="1" ht="25.5" x14ac:dyDescent="0.2">
      <c r="A222" s="104" t="s">
        <v>259</v>
      </c>
      <c r="B222" s="110" t="s">
        <v>260</v>
      </c>
      <c r="C222" s="106"/>
      <c r="D222" s="106"/>
      <c r="E222" s="111"/>
      <c r="F222" s="73"/>
    </row>
    <row r="223" spans="1:6" s="58" customFormat="1" x14ac:dyDescent="0.2">
      <c r="A223" s="112" t="s">
        <v>261</v>
      </c>
      <c r="B223" s="113" t="s">
        <v>262</v>
      </c>
      <c r="C223" s="114">
        <f>SUM(C224:C225)</f>
        <v>56638926.319999933</v>
      </c>
      <c r="D223" s="114">
        <f>SUM(D224:D225)</f>
        <v>56638926.319999933</v>
      </c>
      <c r="E223" s="114">
        <f>SUM(E224:E225)</f>
        <v>-95117021.159999967</v>
      </c>
      <c r="F223" s="73"/>
    </row>
    <row r="224" spans="1:6" s="58" customFormat="1" x14ac:dyDescent="0.2">
      <c r="A224" s="115" t="s">
        <v>263</v>
      </c>
      <c r="B224" s="116" t="s">
        <v>264</v>
      </c>
      <c r="C224" s="103">
        <f>-C148-C218-C227</f>
        <v>-1216909830.5699999</v>
      </c>
      <c r="D224" s="103">
        <f>-D148-D218-D227</f>
        <v>-1226269362.52</v>
      </c>
      <c r="E224" s="103">
        <f>-E148-E218-E227</f>
        <v>-862953310.90999997</v>
      </c>
      <c r="F224" s="73"/>
    </row>
    <row r="225" spans="1:6" s="58" customFormat="1" ht="18" customHeight="1" x14ac:dyDescent="0.2">
      <c r="A225" s="104" t="s">
        <v>265</v>
      </c>
      <c r="B225" s="102" t="s">
        <v>266</v>
      </c>
      <c r="C225" s="103">
        <f>C214-C219</f>
        <v>1273548756.8899999</v>
      </c>
      <c r="D225" s="103">
        <f>D214-D219</f>
        <v>1282908288.8399999</v>
      </c>
      <c r="E225" s="103">
        <f>E214-E219</f>
        <v>767836289.75</v>
      </c>
      <c r="F225" s="73"/>
    </row>
    <row r="226" spans="1:6" s="58" customFormat="1" x14ac:dyDescent="0.2">
      <c r="A226" s="112" t="s">
        <v>267</v>
      </c>
      <c r="B226" s="117" t="s">
        <v>268</v>
      </c>
      <c r="C226" s="118">
        <f>+C228</f>
        <v>0</v>
      </c>
      <c r="D226" s="118">
        <f>+D228</f>
        <v>0</v>
      </c>
      <c r="E226" s="119">
        <f>E227</f>
        <v>42246969.170000002</v>
      </c>
      <c r="F226" s="73"/>
    </row>
    <row r="227" spans="1:6" s="58" customFormat="1" ht="49.5" customHeight="1" x14ac:dyDescent="0.2">
      <c r="A227" s="120" t="s">
        <v>343</v>
      </c>
      <c r="B227" s="142" t="s">
        <v>344</v>
      </c>
      <c r="C227" s="121"/>
      <c r="D227" s="121"/>
      <c r="E227" s="122">
        <v>42246969.170000002</v>
      </c>
      <c r="F227" s="73"/>
    </row>
    <row r="228" spans="1:6" s="58" customFormat="1" ht="25.5" x14ac:dyDescent="0.2">
      <c r="A228" s="123" t="s">
        <v>269</v>
      </c>
      <c r="B228" s="117" t="s">
        <v>270</v>
      </c>
      <c r="C228" s="124">
        <f>C229</f>
        <v>0</v>
      </c>
      <c r="D228" s="124">
        <f>D229</f>
        <v>0</v>
      </c>
      <c r="E228" s="124"/>
      <c r="F228" s="73"/>
    </row>
    <row r="229" spans="1:6" s="58" customFormat="1" ht="63.75" x14ac:dyDescent="0.2">
      <c r="A229" s="115" t="s">
        <v>271</v>
      </c>
      <c r="B229" s="102" t="s">
        <v>272</v>
      </c>
      <c r="C229" s="103"/>
      <c r="D229" s="103"/>
      <c r="E229" s="103"/>
      <c r="F229" s="91"/>
    </row>
    <row r="230" spans="1:6" s="58" customFormat="1" x14ac:dyDescent="0.2">
      <c r="A230" s="125" t="s">
        <v>273</v>
      </c>
      <c r="B230" s="59"/>
      <c r="C230" s="126">
        <f>C217+C223+C226+C220</f>
        <v>56638926.319999933</v>
      </c>
      <c r="D230" s="126">
        <f>D217+D223+D226+D220</f>
        <v>56638926.319999933</v>
      </c>
      <c r="E230" s="126">
        <f>E217+E223+E226+E220</f>
        <v>-52870051.989999965</v>
      </c>
      <c r="F230" s="98"/>
    </row>
    <row r="231" spans="1:6" x14ac:dyDescent="0.2">
      <c r="A231" s="9"/>
      <c r="B231" s="10"/>
    </row>
  </sheetData>
  <mergeCells count="3">
    <mergeCell ref="A6:F6"/>
    <mergeCell ref="A7:F7"/>
    <mergeCell ref="E2:F2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57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Ольга Личутина</cp:lastModifiedBy>
  <cp:lastPrinted>2023-12-28T07:01:40Z</cp:lastPrinted>
  <dcterms:created xsi:type="dcterms:W3CDTF">2004-09-13T07:20:24Z</dcterms:created>
  <dcterms:modified xsi:type="dcterms:W3CDTF">2023-12-28T07:01:43Z</dcterms:modified>
</cp:coreProperties>
</file>