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0" windowWidth="20730" windowHeight="11760"/>
  </bookViews>
  <sheets>
    <sheet name="Лист1" sheetId="1" r:id="rId1"/>
  </sheets>
  <definedNames>
    <definedName name="_xlnm._FilterDatabase" localSheetId="0" hidden="1">Лист1!$A$664:$AU$830</definedName>
    <definedName name="_xlnm.Print_Titles" localSheetId="0">Лист1!$12:$13</definedName>
    <definedName name="_xlnm.Print_Area" localSheetId="0">Лист1!$A$1:$AU$830</definedName>
  </definedNames>
  <calcPr calcId="125725" iterate="1"/>
</workbook>
</file>

<file path=xl/calcChain.xml><?xml version="1.0" encoding="utf-8"?>
<calcChain xmlns="http://schemas.openxmlformats.org/spreadsheetml/2006/main">
  <c r="AO478" i="1"/>
  <c r="AO364"/>
  <c r="AO733" l="1"/>
  <c r="AO701"/>
  <c r="AO338" l="1"/>
  <c r="AO678" l="1"/>
  <c r="AO674"/>
  <c r="AO709" l="1"/>
  <c r="AO696" l="1"/>
  <c r="AO676"/>
  <c r="AO48"/>
  <c r="AP665" l="1"/>
  <c r="AQ665"/>
  <c r="AP750"/>
  <c r="AP749" s="1"/>
  <c r="AS749" s="1"/>
  <c r="AQ750"/>
  <c r="AQ749" s="1"/>
  <c r="AT749" s="1"/>
  <c r="AO750"/>
  <c r="AO749" s="1"/>
  <c r="AR749" s="1"/>
  <c r="AR750"/>
  <c r="AR751"/>
  <c r="AS751"/>
  <c r="AT751"/>
  <c r="AT750" l="1"/>
  <c r="AS750"/>
  <c r="AR686"/>
  <c r="AS686"/>
  <c r="AT686"/>
  <c r="AP684"/>
  <c r="AQ684"/>
  <c r="AO684"/>
  <c r="AO725" l="1"/>
  <c r="AO183"/>
  <c r="AR735" l="1"/>
  <c r="AS735"/>
  <c r="AT735"/>
  <c r="AP734"/>
  <c r="AQ734"/>
  <c r="AO734"/>
  <c r="AS463"/>
  <c r="AT463"/>
  <c r="AR464"/>
  <c r="AS464"/>
  <c r="AT464"/>
  <c r="AP463"/>
  <c r="AQ463"/>
  <c r="AO463"/>
  <c r="AR463" s="1"/>
  <c r="AT281"/>
  <c r="AS281"/>
  <c r="AR281"/>
  <c r="AQ280"/>
  <c r="AQ279" s="1"/>
  <c r="AT279" s="1"/>
  <c r="AP280"/>
  <c r="AS280" s="1"/>
  <c r="AO280"/>
  <c r="AR280" s="1"/>
  <c r="AT246"/>
  <c r="AS246"/>
  <c r="AR246"/>
  <c r="AQ245"/>
  <c r="AQ244" s="1"/>
  <c r="AT244" s="1"/>
  <c r="AP245"/>
  <c r="AS245" s="1"/>
  <c r="AO245"/>
  <c r="AR245" s="1"/>
  <c r="AR207"/>
  <c r="AR209"/>
  <c r="AS209"/>
  <c r="AT209"/>
  <c r="AP208"/>
  <c r="AP207" s="1"/>
  <c r="AS207" s="1"/>
  <c r="AQ208"/>
  <c r="AQ207" s="1"/>
  <c r="AT207" s="1"/>
  <c r="AO208"/>
  <c r="AO207" s="1"/>
  <c r="AR158"/>
  <c r="AS158"/>
  <c r="AR160"/>
  <c r="AS160"/>
  <c r="AT160"/>
  <c r="AP159"/>
  <c r="AP158" s="1"/>
  <c r="AQ159"/>
  <c r="AQ158" s="1"/>
  <c r="AT158" s="1"/>
  <c r="AO159"/>
  <c r="AO158" s="1"/>
  <c r="AO107"/>
  <c r="AO98"/>
  <c r="AO66"/>
  <c r="AO45"/>
  <c r="AO32"/>
  <c r="AO20"/>
  <c r="AS159" l="1"/>
  <c r="AT280"/>
  <c r="AT208"/>
  <c r="AT159"/>
  <c r="AS208"/>
  <c r="AP244"/>
  <c r="AS244" s="1"/>
  <c r="AT245"/>
  <c r="AO279"/>
  <c r="AP279"/>
  <c r="AS279" s="1"/>
  <c r="AO244"/>
  <c r="AR244" s="1"/>
  <c r="AR208"/>
  <c r="AR159"/>
  <c r="AQ827"/>
  <c r="AP827"/>
  <c r="AO827"/>
  <c r="AQ825"/>
  <c r="AP825"/>
  <c r="AO825"/>
  <c r="AQ824"/>
  <c r="AP824"/>
  <c r="AQ822"/>
  <c r="AP822"/>
  <c r="AO822"/>
  <c r="AQ820"/>
  <c r="AP820"/>
  <c r="AO820"/>
  <c r="AQ819"/>
  <c r="AP819"/>
  <c r="AQ817"/>
  <c r="AP817"/>
  <c r="AO817"/>
  <c r="AQ815"/>
  <c r="AP815"/>
  <c r="AO815"/>
  <c r="AQ814"/>
  <c r="AP814"/>
  <c r="AQ812"/>
  <c r="AP812"/>
  <c r="AO812"/>
  <c r="AP811"/>
  <c r="AO811"/>
  <c r="AQ809"/>
  <c r="AP809"/>
  <c r="AO809"/>
  <c r="AQ807"/>
  <c r="AP807"/>
  <c r="AO807"/>
  <c r="AO806" s="1"/>
  <c r="AP806"/>
  <c r="AQ804"/>
  <c r="AP804"/>
  <c r="AO804"/>
  <c r="AO803"/>
  <c r="AT802"/>
  <c r="AS802"/>
  <c r="AR802"/>
  <c r="AT801"/>
  <c r="AQ801"/>
  <c r="AP801"/>
  <c r="AO801"/>
  <c r="AQ800"/>
  <c r="AT800" s="1"/>
  <c r="AT799"/>
  <c r="AS799"/>
  <c r="AR799"/>
  <c r="AT798"/>
  <c r="AS798"/>
  <c r="AR798"/>
  <c r="AQ798"/>
  <c r="AP798"/>
  <c r="AO798"/>
  <c r="AO797" s="1"/>
  <c r="AR797" s="1"/>
  <c r="AT797"/>
  <c r="AQ797"/>
  <c r="AP797"/>
  <c r="AS797" s="1"/>
  <c r="AT796"/>
  <c r="AS796"/>
  <c r="AR796"/>
  <c r="AS795"/>
  <c r="AR795"/>
  <c r="AQ795"/>
  <c r="AP795"/>
  <c r="AO795"/>
  <c r="AS794"/>
  <c r="AP794"/>
  <c r="AO794"/>
  <c r="AR794" s="1"/>
  <c r="AT793"/>
  <c r="AS793"/>
  <c r="AR793"/>
  <c r="AR792"/>
  <c r="AQ792"/>
  <c r="AP792"/>
  <c r="AO792"/>
  <c r="AR791"/>
  <c r="AO791"/>
  <c r="AT790"/>
  <c r="AS790"/>
  <c r="AR790"/>
  <c r="AT789"/>
  <c r="AQ789"/>
  <c r="AP789"/>
  <c r="AO789"/>
  <c r="AQ788"/>
  <c r="AT788" s="1"/>
  <c r="AQ786"/>
  <c r="AP786"/>
  <c r="AO786"/>
  <c r="AQ785"/>
  <c r="AP785"/>
  <c r="AQ783"/>
  <c r="AP783"/>
  <c r="AO783"/>
  <c r="AQ781"/>
  <c r="AP781"/>
  <c r="AO781"/>
  <c r="AQ780"/>
  <c r="AP780"/>
  <c r="AT779"/>
  <c r="AS779"/>
  <c r="AR779"/>
  <c r="AS778"/>
  <c r="AR778"/>
  <c r="AQ778"/>
  <c r="AT778" s="1"/>
  <c r="AP778"/>
  <c r="AO778"/>
  <c r="AT777"/>
  <c r="AS777"/>
  <c r="AR777"/>
  <c r="AT776"/>
  <c r="AS776"/>
  <c r="AQ776"/>
  <c r="AP776"/>
  <c r="AO776"/>
  <c r="AR776" s="1"/>
  <c r="AT775"/>
  <c r="AS775"/>
  <c r="AR775"/>
  <c r="AT774"/>
  <c r="AQ774"/>
  <c r="AP774"/>
  <c r="AO774"/>
  <c r="AQ773"/>
  <c r="AT773" s="1"/>
  <c r="AT772"/>
  <c r="AS772"/>
  <c r="AR772"/>
  <c r="AT771"/>
  <c r="AS771"/>
  <c r="AR771"/>
  <c r="AQ771"/>
  <c r="AP771"/>
  <c r="AO771"/>
  <c r="AQ769"/>
  <c r="AP769"/>
  <c r="AP768" s="1"/>
  <c r="AO769"/>
  <c r="AQ768"/>
  <c r="AQ766"/>
  <c r="AP766"/>
  <c r="AO766"/>
  <c r="AO765" s="1"/>
  <c r="AQ765"/>
  <c r="AP765"/>
  <c r="AQ763"/>
  <c r="AP763"/>
  <c r="AO763"/>
  <c r="AQ761"/>
  <c r="AP761"/>
  <c r="AO761"/>
  <c r="AO760" s="1"/>
  <c r="AQ760"/>
  <c r="AP760"/>
  <c r="AQ758"/>
  <c r="AP758"/>
  <c r="AO758"/>
  <c r="AP757"/>
  <c r="AQ755"/>
  <c r="AP755"/>
  <c r="AO755"/>
  <c r="AQ753"/>
  <c r="AP753"/>
  <c r="AO753"/>
  <c r="AP752"/>
  <c r="AO752"/>
  <c r="AQ745"/>
  <c r="AP745"/>
  <c r="AO745"/>
  <c r="AQ743"/>
  <c r="AP743"/>
  <c r="AO743"/>
  <c r="AQ741"/>
  <c r="AP741"/>
  <c r="AO741"/>
  <c r="AP740"/>
  <c r="AO740"/>
  <c r="AQ738"/>
  <c r="AQ737" s="1"/>
  <c r="AP738"/>
  <c r="AO738"/>
  <c r="AQ732"/>
  <c r="AP732"/>
  <c r="AO732"/>
  <c r="AQ730"/>
  <c r="AP730"/>
  <c r="AO730"/>
  <c r="AQ729"/>
  <c r="AP729"/>
  <c r="AQ727"/>
  <c r="AQ726" s="1"/>
  <c r="AP727"/>
  <c r="AO727"/>
  <c r="AO726" s="1"/>
  <c r="AQ724"/>
  <c r="AP724"/>
  <c r="AO724"/>
  <c r="AQ721"/>
  <c r="AP721"/>
  <c r="AP720" s="1"/>
  <c r="AO721"/>
  <c r="AO720" s="1"/>
  <c r="AQ720"/>
  <c r="AQ718"/>
  <c r="AP718"/>
  <c r="AP717" s="1"/>
  <c r="AO718"/>
  <c r="AQ715"/>
  <c r="AP715"/>
  <c r="AO715"/>
  <c r="AQ713"/>
  <c r="AP713"/>
  <c r="AO713"/>
  <c r="AQ711"/>
  <c r="AP711"/>
  <c r="AO711"/>
  <c r="AQ710"/>
  <c r="AP710"/>
  <c r="AQ708"/>
  <c r="AP708"/>
  <c r="AP707" s="1"/>
  <c r="AO708"/>
  <c r="AQ705"/>
  <c r="AP705"/>
  <c r="AO705"/>
  <c r="AO704"/>
  <c r="AQ702"/>
  <c r="AP702"/>
  <c r="AO702"/>
  <c r="AQ700"/>
  <c r="AP700"/>
  <c r="AO700"/>
  <c r="AQ698"/>
  <c r="AP698"/>
  <c r="AO698"/>
  <c r="AP697"/>
  <c r="AO697"/>
  <c r="AQ695"/>
  <c r="AP695"/>
  <c r="AP694" s="1"/>
  <c r="AO695"/>
  <c r="AQ692"/>
  <c r="AP692"/>
  <c r="AO692"/>
  <c r="AQ690"/>
  <c r="AP690"/>
  <c r="AO690"/>
  <c r="AQ688"/>
  <c r="AP688"/>
  <c r="AP687" s="1"/>
  <c r="AO688"/>
  <c r="AQ682"/>
  <c r="AP682"/>
  <c r="AO682"/>
  <c r="AQ680"/>
  <c r="AP680"/>
  <c r="AO680"/>
  <c r="AQ677"/>
  <c r="AP677"/>
  <c r="AQ675"/>
  <c r="AP675"/>
  <c r="AO675"/>
  <c r="AQ673"/>
  <c r="AQ672" s="1"/>
  <c r="AP673"/>
  <c r="AQ670"/>
  <c r="AQ669" s="1"/>
  <c r="AP670"/>
  <c r="AO670"/>
  <c r="AQ667"/>
  <c r="AP667"/>
  <c r="AP666" s="1"/>
  <c r="AO667"/>
  <c r="AO666" s="1"/>
  <c r="AQ661"/>
  <c r="AQ660" s="1"/>
  <c r="AP661"/>
  <c r="AO661"/>
  <c r="AQ658"/>
  <c r="AQ657" s="1"/>
  <c r="AP658"/>
  <c r="AP657" s="1"/>
  <c r="AO658"/>
  <c r="AQ655"/>
  <c r="AP655"/>
  <c r="AP654" s="1"/>
  <c r="AO655"/>
  <c r="AO654"/>
  <c r="AQ652"/>
  <c r="AQ651" s="1"/>
  <c r="AP652"/>
  <c r="AO652"/>
  <c r="AO651"/>
  <c r="AQ649"/>
  <c r="AQ648" s="1"/>
  <c r="AP649"/>
  <c r="AP648" s="1"/>
  <c r="AO649"/>
  <c r="AQ646"/>
  <c r="AQ645" s="1"/>
  <c r="AP646"/>
  <c r="AP645" s="1"/>
  <c r="AO646"/>
  <c r="AO645" s="1"/>
  <c r="AQ643"/>
  <c r="AP643"/>
  <c r="AP642" s="1"/>
  <c r="AO643"/>
  <c r="AO642"/>
  <c r="AQ640"/>
  <c r="AQ639" s="1"/>
  <c r="AP640"/>
  <c r="AO640"/>
  <c r="AO639"/>
  <c r="AQ636"/>
  <c r="AP636"/>
  <c r="AP635" s="1"/>
  <c r="AO636"/>
  <c r="AO635"/>
  <c r="AQ633"/>
  <c r="AP633"/>
  <c r="AO633"/>
  <c r="AO632"/>
  <c r="AQ630"/>
  <c r="AQ629" s="1"/>
  <c r="AP630"/>
  <c r="AO630"/>
  <c r="AQ627"/>
  <c r="AQ626" s="1"/>
  <c r="AP627"/>
  <c r="AP626" s="1"/>
  <c r="AO627"/>
  <c r="AQ624"/>
  <c r="AP624"/>
  <c r="AP623" s="1"/>
  <c r="AO624"/>
  <c r="AO623"/>
  <c r="AQ621"/>
  <c r="AQ620" s="1"/>
  <c r="AP621"/>
  <c r="AO621"/>
  <c r="AO620"/>
  <c r="AQ618"/>
  <c r="AQ617" s="1"/>
  <c r="AP618"/>
  <c r="AP617" s="1"/>
  <c r="AO618"/>
  <c r="AQ615"/>
  <c r="AQ614" s="1"/>
  <c r="AP615"/>
  <c r="AP614" s="1"/>
  <c r="AO615"/>
  <c r="AO614" s="1"/>
  <c r="AQ609"/>
  <c r="AP609"/>
  <c r="AO609"/>
  <c r="AO608"/>
  <c r="AQ606"/>
  <c r="AQ605" s="1"/>
  <c r="AP606"/>
  <c r="AO606"/>
  <c r="AQ601"/>
  <c r="AP601"/>
  <c r="AO601"/>
  <c r="AQ598"/>
  <c r="AQ597" s="1"/>
  <c r="AP598"/>
  <c r="AO598"/>
  <c r="AQ595"/>
  <c r="AQ594" s="1"/>
  <c r="AP595"/>
  <c r="AP594" s="1"/>
  <c r="AO595"/>
  <c r="AQ592"/>
  <c r="AP592"/>
  <c r="AP591" s="1"/>
  <c r="AO592"/>
  <c r="AO591" s="1"/>
  <c r="AQ587"/>
  <c r="AQ586" s="1"/>
  <c r="AP587"/>
  <c r="AP586" s="1"/>
  <c r="AO587"/>
  <c r="AO586" s="1"/>
  <c r="AQ584"/>
  <c r="AP584"/>
  <c r="AP583" s="1"/>
  <c r="AO584"/>
  <c r="AO583" s="1"/>
  <c r="AQ581"/>
  <c r="AQ580" s="1"/>
  <c r="AP581"/>
  <c r="AO581"/>
  <c r="AQ578"/>
  <c r="AQ577" s="1"/>
  <c r="AP578"/>
  <c r="AP577" s="1"/>
  <c r="AO578"/>
  <c r="AQ575"/>
  <c r="AQ574" s="1"/>
  <c r="AP575"/>
  <c r="AO575"/>
  <c r="AQ570"/>
  <c r="AP570"/>
  <c r="AO570"/>
  <c r="AO569"/>
  <c r="AO568" s="1"/>
  <c r="AQ565"/>
  <c r="AP565"/>
  <c r="AO565"/>
  <c r="AP564"/>
  <c r="AP560" s="1"/>
  <c r="AO564"/>
  <c r="AQ562"/>
  <c r="AP562"/>
  <c r="AP561" s="1"/>
  <c r="AO562"/>
  <c r="AQ561"/>
  <c r="AQ557"/>
  <c r="AQ556" s="1"/>
  <c r="AP557"/>
  <c r="AP556" s="1"/>
  <c r="AO557"/>
  <c r="AO556"/>
  <c r="AQ554"/>
  <c r="AQ553" s="1"/>
  <c r="AP554"/>
  <c r="AO554"/>
  <c r="AO553" s="1"/>
  <c r="AQ551"/>
  <c r="AP551"/>
  <c r="AO551"/>
  <c r="AQ549"/>
  <c r="AP549"/>
  <c r="AO549"/>
  <c r="AQ546"/>
  <c r="AQ545" s="1"/>
  <c r="AP546"/>
  <c r="AP545" s="1"/>
  <c r="AO546"/>
  <c r="AO545" s="1"/>
  <c r="AQ543"/>
  <c r="AP543"/>
  <c r="AP542" s="1"/>
  <c r="AO543"/>
  <c r="AO542"/>
  <c r="AQ540"/>
  <c r="AP540"/>
  <c r="AO540"/>
  <c r="AQ538"/>
  <c r="AP538"/>
  <c r="AO538"/>
  <c r="AQ537"/>
  <c r="AQ535"/>
  <c r="AP535"/>
  <c r="AO535"/>
  <c r="AO534" s="1"/>
  <c r="AQ530"/>
  <c r="AP530"/>
  <c r="AP529" s="1"/>
  <c r="AP528" s="1"/>
  <c r="AO530"/>
  <c r="AQ525"/>
  <c r="AP525"/>
  <c r="AP524" s="1"/>
  <c r="AO525"/>
  <c r="AO524" s="1"/>
  <c r="AQ522"/>
  <c r="AQ521" s="1"/>
  <c r="AP522"/>
  <c r="AO522"/>
  <c r="AO521"/>
  <c r="AQ519"/>
  <c r="AP519"/>
  <c r="AO519"/>
  <c r="AQ517"/>
  <c r="AP517"/>
  <c r="AO517"/>
  <c r="AQ515"/>
  <c r="AP515"/>
  <c r="AO515"/>
  <c r="AO514"/>
  <c r="AQ510"/>
  <c r="AP510"/>
  <c r="AO510"/>
  <c r="AQ507"/>
  <c r="AP507"/>
  <c r="AO507"/>
  <c r="AQ505"/>
  <c r="AP505"/>
  <c r="AO505"/>
  <c r="AQ504"/>
  <c r="AQ502"/>
  <c r="AQ501" s="1"/>
  <c r="AP502"/>
  <c r="AP501" s="1"/>
  <c r="AO502"/>
  <c r="AO501" s="1"/>
  <c r="AQ497"/>
  <c r="AQ496" s="1"/>
  <c r="AP497"/>
  <c r="AO497"/>
  <c r="AQ494"/>
  <c r="AP494"/>
  <c r="AP493" s="1"/>
  <c r="AO494"/>
  <c r="AQ493"/>
  <c r="AQ489"/>
  <c r="AP489"/>
  <c r="AP488" s="1"/>
  <c r="AP487" s="1"/>
  <c r="AO489"/>
  <c r="AQ488"/>
  <c r="AQ484"/>
  <c r="AQ483" s="1"/>
  <c r="AP484"/>
  <c r="AO484"/>
  <c r="AO483" s="1"/>
  <c r="AO482" s="1"/>
  <c r="AQ480"/>
  <c r="AP480"/>
  <c r="AP479" s="1"/>
  <c r="AO480"/>
  <c r="AO479" s="1"/>
  <c r="AQ477"/>
  <c r="AQ476" s="1"/>
  <c r="AP477"/>
  <c r="AO477"/>
  <c r="AO476" s="1"/>
  <c r="AQ474"/>
  <c r="AQ473" s="1"/>
  <c r="AP474"/>
  <c r="AP473" s="1"/>
  <c r="AO474"/>
  <c r="AQ471"/>
  <c r="AP471"/>
  <c r="AO471"/>
  <c r="AQ469"/>
  <c r="AP469"/>
  <c r="AO469"/>
  <c r="AQ468"/>
  <c r="AQ461"/>
  <c r="AP461"/>
  <c r="AP460" s="1"/>
  <c r="AO461"/>
  <c r="AO460" s="1"/>
  <c r="AQ456"/>
  <c r="AQ455" s="1"/>
  <c r="AP456"/>
  <c r="AP455" s="1"/>
  <c r="AO456"/>
  <c r="AQ453"/>
  <c r="AQ452" s="1"/>
  <c r="AP453"/>
  <c r="AO453"/>
  <c r="AO452" s="1"/>
  <c r="AP452"/>
  <c r="AQ450"/>
  <c r="AP450"/>
  <c r="AO450"/>
  <c r="AO449" s="1"/>
  <c r="AP449"/>
  <c r="AQ447"/>
  <c r="AP447"/>
  <c r="AO447"/>
  <c r="AO446" s="1"/>
  <c r="AQ444"/>
  <c r="AP444"/>
  <c r="AO444"/>
  <c r="AQ442"/>
  <c r="AQ441" s="1"/>
  <c r="AP442"/>
  <c r="AO442"/>
  <c r="AQ439"/>
  <c r="AQ438" s="1"/>
  <c r="AP439"/>
  <c r="AQ436"/>
  <c r="AP436"/>
  <c r="AO436"/>
  <c r="AQ434"/>
  <c r="AQ433" s="1"/>
  <c r="AP434"/>
  <c r="AO434"/>
  <c r="AQ429"/>
  <c r="AP429"/>
  <c r="AP428" s="1"/>
  <c r="AO429"/>
  <c r="AO428" s="1"/>
  <c r="AQ426"/>
  <c r="AQ425" s="1"/>
  <c r="AP426"/>
  <c r="AO426"/>
  <c r="AO425" s="1"/>
  <c r="AQ422"/>
  <c r="AP422"/>
  <c r="AP421" s="1"/>
  <c r="AO422"/>
  <c r="AQ418"/>
  <c r="AQ417" s="1"/>
  <c r="AP418"/>
  <c r="AO418"/>
  <c r="AO417" s="1"/>
  <c r="AQ415"/>
  <c r="AP415"/>
  <c r="AO415"/>
  <c r="AO414" s="1"/>
  <c r="AO408" s="1"/>
  <c r="AP414"/>
  <c r="AQ412"/>
  <c r="AP412"/>
  <c r="AO412"/>
  <c r="AQ410"/>
  <c r="AP410"/>
  <c r="AO410"/>
  <c r="AP409"/>
  <c r="AO409"/>
  <c r="AQ406"/>
  <c r="AP406"/>
  <c r="AO406"/>
  <c r="AQ404"/>
  <c r="AQ401" s="1"/>
  <c r="AP404"/>
  <c r="AO404"/>
  <c r="AQ402"/>
  <c r="AP402"/>
  <c r="AO402"/>
  <c r="AQ399"/>
  <c r="AP399"/>
  <c r="AO399"/>
  <c r="AQ397"/>
  <c r="AP397"/>
  <c r="AO397"/>
  <c r="AQ395"/>
  <c r="AP395"/>
  <c r="AO395"/>
  <c r="AQ394"/>
  <c r="AO394"/>
  <c r="AQ392"/>
  <c r="AQ391" s="1"/>
  <c r="AP392"/>
  <c r="AO392"/>
  <c r="AO391"/>
  <c r="AQ389"/>
  <c r="AQ388" s="1"/>
  <c r="AP389"/>
  <c r="AP388" s="1"/>
  <c r="AO389"/>
  <c r="AQ386"/>
  <c r="AQ385" s="1"/>
  <c r="AP386"/>
  <c r="AP385" s="1"/>
  <c r="AO386"/>
  <c r="AQ380"/>
  <c r="AP380"/>
  <c r="AO380"/>
  <c r="AQ378"/>
  <c r="AP378"/>
  <c r="AO378"/>
  <c r="AO377" s="1"/>
  <c r="AP377"/>
  <c r="AQ375"/>
  <c r="AP375"/>
  <c r="AO375"/>
  <c r="AO373"/>
  <c r="AO372" s="1"/>
  <c r="AQ373"/>
  <c r="AP373"/>
  <c r="AO370"/>
  <c r="AO367" s="1"/>
  <c r="AQ370"/>
  <c r="AP370"/>
  <c r="AQ368"/>
  <c r="AP368"/>
  <c r="AO368"/>
  <c r="AP367"/>
  <c r="AQ363"/>
  <c r="AQ362" s="1"/>
  <c r="AP363"/>
  <c r="AP362" s="1"/>
  <c r="AO363"/>
  <c r="AQ360"/>
  <c r="AQ359" s="1"/>
  <c r="AP360"/>
  <c r="AP359" s="1"/>
  <c r="AO360"/>
  <c r="AO359" s="1"/>
  <c r="AQ357"/>
  <c r="AQ356" s="1"/>
  <c r="AP357"/>
  <c r="AP356" s="1"/>
  <c r="AO357"/>
  <c r="AO356" s="1"/>
  <c r="AQ354"/>
  <c r="AQ353" s="1"/>
  <c r="AP354"/>
  <c r="AO354"/>
  <c r="AO353" s="1"/>
  <c r="AQ351"/>
  <c r="AP351"/>
  <c r="AP350" s="1"/>
  <c r="AO351"/>
  <c r="AO350"/>
  <c r="AQ346"/>
  <c r="AQ345" s="1"/>
  <c r="AP346"/>
  <c r="AO346"/>
  <c r="AO345" s="1"/>
  <c r="AP345"/>
  <c r="AQ343"/>
  <c r="AQ342" s="1"/>
  <c r="AP343"/>
  <c r="AO343"/>
  <c r="AP342"/>
  <c r="AQ340"/>
  <c r="AQ339" s="1"/>
  <c r="AP340"/>
  <c r="AO340"/>
  <c r="AQ337"/>
  <c r="AQ336" s="1"/>
  <c r="AP337"/>
  <c r="AP336" s="1"/>
  <c r="AO337"/>
  <c r="AO336" s="1"/>
  <c r="AQ334"/>
  <c r="AQ333" s="1"/>
  <c r="AP334"/>
  <c r="AP333" s="1"/>
  <c r="AO334"/>
  <c r="AO333" s="1"/>
  <c r="AQ330"/>
  <c r="AP330"/>
  <c r="AO330"/>
  <c r="AQ328"/>
  <c r="AP328"/>
  <c r="AO328"/>
  <c r="AQ326"/>
  <c r="AP326"/>
  <c r="AO326"/>
  <c r="AP325"/>
  <c r="AQ323"/>
  <c r="AP323"/>
  <c r="AP322" s="1"/>
  <c r="AO323"/>
  <c r="AO322" s="1"/>
  <c r="AQ320"/>
  <c r="AP320"/>
  <c r="AO320"/>
  <c r="AQ318"/>
  <c r="AP318"/>
  <c r="AO318"/>
  <c r="AQ316"/>
  <c r="AP316"/>
  <c r="AO316"/>
  <c r="AQ315"/>
  <c r="AQ313"/>
  <c r="AP313"/>
  <c r="AP312" s="1"/>
  <c r="AO313"/>
  <c r="AO312"/>
  <c r="AQ308"/>
  <c r="AQ307" s="1"/>
  <c r="AQ306" s="1"/>
  <c r="AP308"/>
  <c r="AO308"/>
  <c r="AO307" s="1"/>
  <c r="AP307"/>
  <c r="AP306" s="1"/>
  <c r="AO306"/>
  <c r="AQ303"/>
  <c r="AP303"/>
  <c r="AP302" s="1"/>
  <c r="AO303"/>
  <c r="AQ302"/>
  <c r="AO302"/>
  <c r="AQ300"/>
  <c r="AQ299" s="1"/>
  <c r="AP300"/>
  <c r="AO300"/>
  <c r="AO299" s="1"/>
  <c r="AQ297"/>
  <c r="AQ296" s="1"/>
  <c r="AP297"/>
  <c r="AP296" s="1"/>
  <c r="AO297"/>
  <c r="AO296" s="1"/>
  <c r="AQ294"/>
  <c r="AQ293" s="1"/>
  <c r="AP294"/>
  <c r="AP293" s="1"/>
  <c r="AO294"/>
  <c r="AO293"/>
  <c r="AQ291"/>
  <c r="AQ290" s="1"/>
  <c r="AP291"/>
  <c r="AP290" s="1"/>
  <c r="AO291"/>
  <c r="AQ288"/>
  <c r="AQ287" s="1"/>
  <c r="AP288"/>
  <c r="AP287" s="1"/>
  <c r="AO288"/>
  <c r="AO287" s="1"/>
  <c r="AQ285"/>
  <c r="AQ284" s="1"/>
  <c r="AP285"/>
  <c r="AP284" s="1"/>
  <c r="AO285"/>
  <c r="AQ277"/>
  <c r="AQ276" s="1"/>
  <c r="AP277"/>
  <c r="AP276" s="1"/>
  <c r="AO277"/>
  <c r="AO276" s="1"/>
  <c r="AQ274"/>
  <c r="AP274"/>
  <c r="AP273" s="1"/>
  <c r="AO274"/>
  <c r="AO273"/>
  <c r="AQ271"/>
  <c r="AQ270" s="1"/>
  <c r="AP271"/>
  <c r="AP270" s="1"/>
  <c r="AO271"/>
  <c r="AO270" s="1"/>
  <c r="AQ267"/>
  <c r="AQ266" s="1"/>
  <c r="AP267"/>
  <c r="AP266" s="1"/>
  <c r="AO267"/>
  <c r="AQ264"/>
  <c r="AQ263" s="1"/>
  <c r="AP264"/>
  <c r="AO264"/>
  <c r="AO263"/>
  <c r="AQ261"/>
  <c r="AQ260" s="1"/>
  <c r="AP261"/>
  <c r="AP260" s="1"/>
  <c r="AO261"/>
  <c r="AO260" s="1"/>
  <c r="AQ258"/>
  <c r="AQ257" s="1"/>
  <c r="AP258"/>
  <c r="AP257" s="1"/>
  <c r="AO258"/>
  <c r="AO257" s="1"/>
  <c r="AQ255"/>
  <c r="AQ254" s="1"/>
  <c r="AP255"/>
  <c r="AP254" s="1"/>
  <c r="AO255"/>
  <c r="AO254" s="1"/>
  <c r="AQ251"/>
  <c r="AQ250" s="1"/>
  <c r="AP251"/>
  <c r="AO251"/>
  <c r="AO250" s="1"/>
  <c r="AQ248"/>
  <c r="AQ247" s="1"/>
  <c r="AP248"/>
  <c r="AP247" s="1"/>
  <c r="AO248"/>
  <c r="AO247" s="1"/>
  <c r="AQ242"/>
  <c r="AQ241" s="1"/>
  <c r="AP242"/>
  <c r="AP241" s="1"/>
  <c r="AO242"/>
  <c r="AO241" s="1"/>
  <c r="AQ239"/>
  <c r="AQ238" s="1"/>
  <c r="AP239"/>
  <c r="AP238" s="1"/>
  <c r="AO239"/>
  <c r="AQ236"/>
  <c r="AQ235" s="1"/>
  <c r="AP236"/>
  <c r="AP235" s="1"/>
  <c r="AO236"/>
  <c r="AO235" s="1"/>
  <c r="AQ233"/>
  <c r="AQ232" s="1"/>
  <c r="AP233"/>
  <c r="AP232" s="1"/>
  <c r="AO233"/>
  <c r="AQ230"/>
  <c r="AQ229" s="1"/>
  <c r="AP230"/>
  <c r="AO230"/>
  <c r="AO229" s="1"/>
  <c r="AQ227"/>
  <c r="AQ226" s="1"/>
  <c r="AP227"/>
  <c r="AP226" s="1"/>
  <c r="AO227"/>
  <c r="AO226" s="1"/>
  <c r="AQ224"/>
  <c r="AQ223" s="1"/>
  <c r="AP224"/>
  <c r="AP223" s="1"/>
  <c r="AO224"/>
  <c r="AO223" s="1"/>
  <c r="AQ221"/>
  <c r="AQ220" s="1"/>
  <c r="AP221"/>
  <c r="AP220" s="1"/>
  <c r="AO221"/>
  <c r="AO220" s="1"/>
  <c r="AQ218"/>
  <c r="AQ217" s="1"/>
  <c r="AP218"/>
  <c r="AP217" s="1"/>
  <c r="AO218"/>
  <c r="AO217"/>
  <c r="AQ214"/>
  <c r="AQ213" s="1"/>
  <c r="AP214"/>
  <c r="AP213" s="1"/>
  <c r="AO214"/>
  <c r="AO213" s="1"/>
  <c r="AQ211"/>
  <c r="AQ210" s="1"/>
  <c r="AP211"/>
  <c r="AP210" s="1"/>
  <c r="AO211"/>
  <c r="AO210"/>
  <c r="AQ205"/>
  <c r="AQ204" s="1"/>
  <c r="AP205"/>
  <c r="AP204" s="1"/>
  <c r="AO205"/>
  <c r="AQ202"/>
  <c r="AQ201" s="1"/>
  <c r="AP202"/>
  <c r="AP201" s="1"/>
  <c r="AO202"/>
  <c r="AO201" s="1"/>
  <c r="AQ199"/>
  <c r="AP199"/>
  <c r="AP198" s="1"/>
  <c r="AO199"/>
  <c r="AQ196"/>
  <c r="AQ195" s="1"/>
  <c r="AP196"/>
  <c r="AO196"/>
  <c r="AO195"/>
  <c r="AQ193"/>
  <c r="AP193"/>
  <c r="AO193"/>
  <c r="AQ191"/>
  <c r="AP191"/>
  <c r="AO191"/>
  <c r="AP190"/>
  <c r="AQ188"/>
  <c r="AQ187" s="1"/>
  <c r="AP188"/>
  <c r="AP187" s="1"/>
  <c r="AO188"/>
  <c r="AQ185"/>
  <c r="AQ184" s="1"/>
  <c r="AP185"/>
  <c r="AP184" s="1"/>
  <c r="AO185"/>
  <c r="AO184" s="1"/>
  <c r="AQ182"/>
  <c r="AQ181" s="1"/>
  <c r="AP182"/>
  <c r="AP181" s="1"/>
  <c r="AO182"/>
  <c r="AQ179"/>
  <c r="AP179"/>
  <c r="AP178" s="1"/>
  <c r="AO179"/>
  <c r="AO178" s="1"/>
  <c r="AQ176"/>
  <c r="AQ175" s="1"/>
  <c r="AP176"/>
  <c r="AP175" s="1"/>
  <c r="AO176"/>
  <c r="AO175" s="1"/>
  <c r="AQ173"/>
  <c r="AP173"/>
  <c r="AO173"/>
  <c r="AQ171"/>
  <c r="AP171"/>
  <c r="AO171"/>
  <c r="AP170"/>
  <c r="AQ165"/>
  <c r="AQ164" s="1"/>
  <c r="AP165"/>
  <c r="AP164" s="1"/>
  <c r="AO165"/>
  <c r="AO164"/>
  <c r="AQ162"/>
  <c r="AQ161" s="1"/>
  <c r="AP162"/>
  <c r="AP161" s="1"/>
  <c r="AO162"/>
  <c r="AO161" s="1"/>
  <c r="AQ156"/>
  <c r="AQ155" s="1"/>
  <c r="AP156"/>
  <c r="AP155" s="1"/>
  <c r="AO156"/>
  <c r="AO155" s="1"/>
  <c r="AQ153"/>
  <c r="AQ152" s="1"/>
  <c r="AP153"/>
  <c r="AO153"/>
  <c r="AO152" s="1"/>
  <c r="AQ150"/>
  <c r="AQ149" s="1"/>
  <c r="AP150"/>
  <c r="AP149" s="1"/>
  <c r="AO150"/>
  <c r="AQ147"/>
  <c r="AQ146" s="1"/>
  <c r="AP147"/>
  <c r="AP146" s="1"/>
  <c r="AO147"/>
  <c r="AO146" s="1"/>
  <c r="AQ144"/>
  <c r="AP144"/>
  <c r="AP143" s="1"/>
  <c r="AO144"/>
  <c r="AO143" s="1"/>
  <c r="AQ140"/>
  <c r="AQ139" s="1"/>
  <c r="AP140"/>
  <c r="AP139" s="1"/>
  <c r="AP130" s="1"/>
  <c r="AO140"/>
  <c r="AO139" s="1"/>
  <c r="AQ137"/>
  <c r="AP137"/>
  <c r="AO137"/>
  <c r="AQ134"/>
  <c r="AP134"/>
  <c r="AO134"/>
  <c r="AQ132"/>
  <c r="AP132"/>
  <c r="AO132"/>
  <c r="AQ131"/>
  <c r="AP131"/>
  <c r="AQ128"/>
  <c r="AP128"/>
  <c r="AO128"/>
  <c r="AQ126"/>
  <c r="AP126"/>
  <c r="AO126"/>
  <c r="AQ124"/>
  <c r="AP124"/>
  <c r="AO124"/>
  <c r="AQ123"/>
  <c r="AO123"/>
  <c r="AQ121"/>
  <c r="AP121"/>
  <c r="AO121"/>
  <c r="AQ118"/>
  <c r="AP118"/>
  <c r="AO118"/>
  <c r="AQ116"/>
  <c r="AP116"/>
  <c r="AO116"/>
  <c r="AQ115"/>
  <c r="AQ114" s="1"/>
  <c r="AQ112"/>
  <c r="AQ111" s="1"/>
  <c r="AP112"/>
  <c r="AP111" s="1"/>
  <c r="AO112"/>
  <c r="AO111" s="1"/>
  <c r="AQ109"/>
  <c r="AQ108" s="1"/>
  <c r="AP109"/>
  <c r="AP108" s="1"/>
  <c r="AO109"/>
  <c r="AO108" s="1"/>
  <c r="AQ106"/>
  <c r="AQ105" s="1"/>
  <c r="AP106"/>
  <c r="AO106"/>
  <c r="AO105" s="1"/>
  <c r="AQ103"/>
  <c r="AQ102" s="1"/>
  <c r="AP103"/>
  <c r="AP102" s="1"/>
  <c r="AO103"/>
  <c r="AO102"/>
  <c r="AQ100"/>
  <c r="AQ99" s="1"/>
  <c r="AP100"/>
  <c r="AP99" s="1"/>
  <c r="AO100"/>
  <c r="AO99" s="1"/>
  <c r="AQ97"/>
  <c r="AP97"/>
  <c r="AP96" s="1"/>
  <c r="AO97"/>
  <c r="AO96" s="1"/>
  <c r="AQ94"/>
  <c r="AP94"/>
  <c r="AO94"/>
  <c r="AQ90"/>
  <c r="AP90"/>
  <c r="AP89" s="1"/>
  <c r="AO90"/>
  <c r="AQ89"/>
  <c r="AO89"/>
  <c r="AQ86"/>
  <c r="AQ85" s="1"/>
  <c r="AP86"/>
  <c r="AP85" s="1"/>
  <c r="AO86"/>
  <c r="AO85"/>
  <c r="AQ83"/>
  <c r="AQ82" s="1"/>
  <c r="AP83"/>
  <c r="AP82" s="1"/>
  <c r="AO83"/>
  <c r="AQ80"/>
  <c r="AQ79" s="1"/>
  <c r="AP80"/>
  <c r="AP79" s="1"/>
  <c r="AO80"/>
  <c r="AO79" s="1"/>
  <c r="AQ77"/>
  <c r="AP77"/>
  <c r="AP76" s="1"/>
  <c r="AO77"/>
  <c r="AQ74"/>
  <c r="AQ73" s="1"/>
  <c r="AP74"/>
  <c r="AO74"/>
  <c r="AO73"/>
  <c r="AQ71"/>
  <c r="AQ70" s="1"/>
  <c r="AP71"/>
  <c r="AP70" s="1"/>
  <c r="AO71"/>
  <c r="AQ68"/>
  <c r="AQ67" s="1"/>
  <c r="AP68"/>
  <c r="AP67" s="1"/>
  <c r="AO68"/>
  <c r="AO67" s="1"/>
  <c r="AQ65"/>
  <c r="AQ64" s="1"/>
  <c r="AP65"/>
  <c r="AP64" s="1"/>
  <c r="AO65"/>
  <c r="AQ62"/>
  <c r="AQ61" s="1"/>
  <c r="AP62"/>
  <c r="AP61" s="1"/>
  <c r="AO62"/>
  <c r="AQ59"/>
  <c r="AQ58" s="1"/>
  <c r="AP59"/>
  <c r="AP58" s="1"/>
  <c r="AO59"/>
  <c r="AO58"/>
  <c r="AQ56"/>
  <c r="AQ55" s="1"/>
  <c r="AP56"/>
  <c r="AP55" s="1"/>
  <c r="AO56"/>
  <c r="AO55" s="1"/>
  <c r="AQ53"/>
  <c r="AP53"/>
  <c r="AP52" s="1"/>
  <c r="AO53"/>
  <c r="AO52"/>
  <c r="AQ50"/>
  <c r="AQ49" s="1"/>
  <c r="AP50"/>
  <c r="AO50"/>
  <c r="AO49" s="1"/>
  <c r="AQ47"/>
  <c r="AQ46" s="1"/>
  <c r="AP47"/>
  <c r="AP46" s="1"/>
  <c r="AO47"/>
  <c r="AQ44"/>
  <c r="AQ43" s="1"/>
  <c r="AP44"/>
  <c r="AO44"/>
  <c r="AO43" s="1"/>
  <c r="AQ40"/>
  <c r="AQ39" s="1"/>
  <c r="AP40"/>
  <c r="AP39" s="1"/>
  <c r="AO40"/>
  <c r="AO39" s="1"/>
  <c r="AQ37"/>
  <c r="AQ36" s="1"/>
  <c r="AP37"/>
  <c r="AP36" s="1"/>
  <c r="AO37"/>
  <c r="AO36" s="1"/>
  <c r="AQ34"/>
  <c r="AQ33" s="1"/>
  <c r="AP34"/>
  <c r="AP33" s="1"/>
  <c r="AO34"/>
  <c r="AO33" s="1"/>
  <c r="AQ31"/>
  <c r="AQ30" s="1"/>
  <c r="AP31"/>
  <c r="AP30" s="1"/>
  <c r="AO31"/>
  <c r="AO30" s="1"/>
  <c r="AQ28"/>
  <c r="AQ27" s="1"/>
  <c r="AP28"/>
  <c r="AP27" s="1"/>
  <c r="AO28"/>
  <c r="AO27"/>
  <c r="AQ25"/>
  <c r="AQ24" s="1"/>
  <c r="AP25"/>
  <c r="AP24" s="1"/>
  <c r="AO25"/>
  <c r="AO24" s="1"/>
  <c r="AQ22"/>
  <c r="AP22"/>
  <c r="AP21" s="1"/>
  <c r="AO22"/>
  <c r="AQ19"/>
  <c r="AQ18" s="1"/>
  <c r="AP19"/>
  <c r="AP18" s="1"/>
  <c r="AO19"/>
  <c r="AO18" s="1"/>
  <c r="AO325" l="1"/>
  <c r="AO131"/>
  <c r="AO130" s="1"/>
  <c r="AO824"/>
  <c r="AP521"/>
  <c r="AQ542"/>
  <c r="AQ569"/>
  <c r="AO600"/>
  <c r="AQ460"/>
  <c r="AQ459" s="1"/>
  <c r="AQ666"/>
  <c r="AQ694"/>
  <c r="AQ707"/>
  <c r="AQ723"/>
  <c r="AO729"/>
  <c r="AO548"/>
  <c r="AO529"/>
  <c r="AQ312"/>
  <c r="AQ414"/>
  <c r="AP425"/>
  <c r="AP424" s="1"/>
  <c r="AQ421"/>
  <c r="AQ420" s="1"/>
  <c r="AP269"/>
  <c r="AP391"/>
  <c r="AO459"/>
  <c r="AR279"/>
  <c r="AO269"/>
  <c r="AQ216"/>
  <c r="AO216"/>
  <c r="AQ198"/>
  <c r="AO142"/>
  <c r="AO187"/>
  <c r="AP17"/>
  <c r="AP49"/>
  <c r="AO70"/>
  <c r="AQ76"/>
  <c r="AP105"/>
  <c r="AO149"/>
  <c r="AQ130"/>
  <c r="AP152"/>
  <c r="AP142" s="1"/>
  <c r="AO115"/>
  <c r="AO114" s="1"/>
  <c r="AO757"/>
  <c r="AO737"/>
  <c r="AO723"/>
  <c r="AO717"/>
  <c r="AO679"/>
  <c r="AO580"/>
  <c r="AO441"/>
  <c r="AO421"/>
  <c r="AO362"/>
  <c r="AO339"/>
  <c r="AO190"/>
  <c r="AO64"/>
  <c r="AO61"/>
  <c r="AO21"/>
  <c r="AO17" s="1"/>
  <c r="AQ253"/>
  <c r="AQ190"/>
  <c r="AQ283"/>
  <c r="AP417"/>
  <c r="AP408" s="1"/>
  <c r="AO433"/>
  <c r="AQ608"/>
  <c r="AO626"/>
  <c r="AQ632"/>
  <c r="AP660"/>
  <c r="AO204"/>
  <c r="AO238"/>
  <c r="AO290"/>
  <c r="AO388"/>
  <c r="AP446"/>
  <c r="AQ449"/>
  <c r="AO468"/>
  <c r="AQ492"/>
  <c r="AO504"/>
  <c r="AP514"/>
  <c r="AQ514"/>
  <c r="AQ534"/>
  <c r="AP574"/>
  <c r="AO594"/>
  <c r="AO673"/>
  <c r="AP679"/>
  <c r="AP726"/>
  <c r="AP737"/>
  <c r="AO46"/>
  <c r="AQ487"/>
  <c r="AP496"/>
  <c r="AQ600"/>
  <c r="AQ752"/>
  <c r="AT795"/>
  <c r="AQ794"/>
  <c r="AT794" s="1"/>
  <c r="AO82"/>
  <c r="AO349"/>
  <c r="AP372"/>
  <c r="AO88"/>
  <c r="AQ170"/>
  <c r="AQ322"/>
  <c r="AQ325"/>
  <c r="AP353"/>
  <c r="AQ367"/>
  <c r="AQ377"/>
  <c r="AP401"/>
  <c r="AQ446"/>
  <c r="AP468"/>
  <c r="AP483"/>
  <c r="AO488"/>
  <c r="AO493"/>
  <c r="AP504"/>
  <c r="AP580"/>
  <c r="AQ717"/>
  <c r="AP349"/>
  <c r="AP534"/>
  <c r="AP800"/>
  <c r="AS800" s="1"/>
  <c r="AS801"/>
  <c r="AO366"/>
  <c r="AQ372"/>
  <c r="AO385"/>
  <c r="AP394"/>
  <c r="AO401"/>
  <c r="AQ409"/>
  <c r="AO424"/>
  <c r="AP433"/>
  <c r="AO439"/>
  <c r="AO455"/>
  <c r="AQ21"/>
  <c r="AP43"/>
  <c r="AQ52"/>
  <c r="AP73"/>
  <c r="AO76"/>
  <c r="AQ96"/>
  <c r="AP115"/>
  <c r="AP123"/>
  <c r="AQ143"/>
  <c r="AQ142" s="1"/>
  <c r="AO170"/>
  <c r="AQ178"/>
  <c r="AO181"/>
  <c r="AP195"/>
  <c r="AP169" s="1"/>
  <c r="AO198"/>
  <c r="AP229"/>
  <c r="AO232"/>
  <c r="AP250"/>
  <c r="AP263"/>
  <c r="AO266"/>
  <c r="AQ273"/>
  <c r="AQ269" s="1"/>
  <c r="AO284"/>
  <c r="AP299"/>
  <c r="AP315"/>
  <c r="AO315"/>
  <c r="AP339"/>
  <c r="AO342"/>
  <c r="AQ350"/>
  <c r="AQ384"/>
  <c r="AP420"/>
  <c r="AQ428"/>
  <c r="AP441"/>
  <c r="AP459"/>
  <c r="AQ479"/>
  <c r="AQ482"/>
  <c r="AO500"/>
  <c r="AQ529"/>
  <c r="AO537"/>
  <c r="AP537"/>
  <c r="AQ548"/>
  <c r="AO561"/>
  <c r="AQ635"/>
  <c r="AP639"/>
  <c r="AP669"/>
  <c r="AO687"/>
  <c r="AP500"/>
  <c r="AQ564"/>
  <c r="AQ679"/>
  <c r="AP704"/>
  <c r="AO707"/>
  <c r="AR774"/>
  <c r="AO773"/>
  <c r="AR773" s="1"/>
  <c r="AO785"/>
  <c r="AP553"/>
  <c r="AP569"/>
  <c r="AP597"/>
  <c r="AP605"/>
  <c r="AP629"/>
  <c r="AO657"/>
  <c r="AP366"/>
  <c r="AP438"/>
  <c r="AO473"/>
  <c r="AP476"/>
  <c r="AO496"/>
  <c r="AQ500"/>
  <c r="AO513"/>
  <c r="AQ524"/>
  <c r="AO574"/>
  <c r="AO577"/>
  <c r="AQ591"/>
  <c r="AO677"/>
  <c r="AQ687"/>
  <c r="AO694"/>
  <c r="AQ697"/>
  <c r="AR801"/>
  <c r="AO800"/>
  <c r="AR800" s="1"/>
  <c r="AQ806"/>
  <c r="AO533"/>
  <c r="AQ583"/>
  <c r="AO617"/>
  <c r="AP620"/>
  <c r="AQ642"/>
  <c r="AO648"/>
  <c r="AP651"/>
  <c r="AP672"/>
  <c r="AQ704"/>
  <c r="AO710"/>
  <c r="AP773"/>
  <c r="AS773" s="1"/>
  <c r="AS774"/>
  <c r="AQ791"/>
  <c r="AT791" s="1"/>
  <c r="AT792"/>
  <c r="AP803"/>
  <c r="AP548"/>
  <c r="AO597"/>
  <c r="AP600"/>
  <c r="AO605"/>
  <c r="AP608"/>
  <c r="AQ623"/>
  <c r="AO629"/>
  <c r="AP632"/>
  <c r="AQ654"/>
  <c r="AO660"/>
  <c r="AO669"/>
  <c r="AP723"/>
  <c r="AQ757"/>
  <c r="AO768"/>
  <c r="AO780"/>
  <c r="AP788"/>
  <c r="AS788" s="1"/>
  <c r="AS789"/>
  <c r="AQ803"/>
  <c r="AQ811"/>
  <c r="AQ740"/>
  <c r="AR789"/>
  <c r="AO788"/>
  <c r="AR788" s="1"/>
  <c r="AS792"/>
  <c r="AP791"/>
  <c r="AS791" s="1"/>
  <c r="AO814"/>
  <c r="AO819"/>
  <c r="AI364"/>
  <c r="AO169" l="1"/>
  <c r="AQ432"/>
  <c r="AQ604"/>
  <c r="AQ568"/>
  <c r="AO528"/>
  <c r="AP216"/>
  <c r="AQ169"/>
  <c r="AP88"/>
  <c r="AO420"/>
  <c r="AO573"/>
  <c r="AQ533"/>
  <c r="AQ17"/>
  <c r="AQ613"/>
  <c r="AP568"/>
  <c r="AQ528"/>
  <c r="AQ424"/>
  <c r="AO283"/>
  <c r="AP432"/>
  <c r="AQ42"/>
  <c r="AP482"/>
  <c r="AO311"/>
  <c r="AP311"/>
  <c r="AP573"/>
  <c r="AQ513"/>
  <c r="AP283"/>
  <c r="AP533"/>
  <c r="AP384"/>
  <c r="AQ638"/>
  <c r="AO590"/>
  <c r="AP638"/>
  <c r="AO560"/>
  <c r="AQ467"/>
  <c r="AO492"/>
  <c r="AO42"/>
  <c r="AO672"/>
  <c r="AO665" s="1"/>
  <c r="AP513"/>
  <c r="AP492"/>
  <c r="AQ590"/>
  <c r="AQ88"/>
  <c r="AO438"/>
  <c r="AP467"/>
  <c r="AO613"/>
  <c r="AO604"/>
  <c r="AP590"/>
  <c r="AO638"/>
  <c r="AP604"/>
  <c r="AQ573"/>
  <c r="AQ560"/>
  <c r="AQ349"/>
  <c r="AO253"/>
  <c r="AP114"/>
  <c r="AP42"/>
  <c r="AO384"/>
  <c r="AP253"/>
  <c r="AO487"/>
  <c r="AQ366"/>
  <c r="AQ311"/>
  <c r="AO467"/>
  <c r="AQ408"/>
  <c r="AI678"/>
  <c r="AI676"/>
  <c r="AI674"/>
  <c r="AQ383" l="1"/>
  <c r="AO16"/>
  <c r="AP612"/>
  <c r="AQ16"/>
  <c r="AO383"/>
  <c r="AO432"/>
  <c r="AP168"/>
  <c r="AP383"/>
  <c r="AQ168"/>
  <c r="AO168"/>
  <c r="AP16"/>
  <c r="AP466"/>
  <c r="AO466"/>
  <c r="AO612"/>
  <c r="AQ466"/>
  <c r="AQ612"/>
  <c r="AL800"/>
  <c r="AM800"/>
  <c r="AN800"/>
  <c r="AM801"/>
  <c r="AN801"/>
  <c r="AL802"/>
  <c r="AM802"/>
  <c r="AN802"/>
  <c r="AJ801"/>
  <c r="AJ800" s="1"/>
  <c r="AK801"/>
  <c r="AK800" s="1"/>
  <c r="AI801"/>
  <c r="AI800" s="1"/>
  <c r="AM794"/>
  <c r="AN794"/>
  <c r="AM795"/>
  <c r="AN795"/>
  <c r="AL796"/>
  <c r="AM796"/>
  <c r="AN796"/>
  <c r="AJ795"/>
  <c r="AJ794" s="1"/>
  <c r="AK795"/>
  <c r="AK794" s="1"/>
  <c r="AI795"/>
  <c r="AL795" s="1"/>
  <c r="AI794"/>
  <c r="AL794" s="1"/>
  <c r="AI748"/>
  <c r="AI696"/>
  <c r="AL522"/>
  <c r="AR522" s="1"/>
  <c r="AL523"/>
  <c r="AR523" s="1"/>
  <c r="AM523"/>
  <c r="AS523" s="1"/>
  <c r="AN523"/>
  <c r="AT523" s="1"/>
  <c r="AL526"/>
  <c r="AR526" s="1"/>
  <c r="AM526"/>
  <c r="AS526" s="1"/>
  <c r="AN526"/>
  <c r="AT526" s="1"/>
  <c r="AL527"/>
  <c r="AR527" s="1"/>
  <c r="AM527"/>
  <c r="AS527" s="1"/>
  <c r="AN527"/>
  <c r="AT527" s="1"/>
  <c r="AJ525"/>
  <c r="AJ524" s="1"/>
  <c r="AM524" s="1"/>
  <c r="AS524" s="1"/>
  <c r="AK525"/>
  <c r="AK524" s="1"/>
  <c r="AN524" s="1"/>
  <c r="AT524" s="1"/>
  <c r="AJ522"/>
  <c r="AJ521" s="1"/>
  <c r="AM521" s="1"/>
  <c r="AS521" s="1"/>
  <c r="AK522"/>
  <c r="AK521" s="1"/>
  <c r="AN521" s="1"/>
  <c r="AT521" s="1"/>
  <c r="AI525"/>
  <c r="AI524" s="1"/>
  <c r="AI513" s="1"/>
  <c r="AI522"/>
  <c r="AI521" s="1"/>
  <c r="AL521" s="1"/>
  <c r="AR521" s="1"/>
  <c r="AJ474"/>
  <c r="AJ473" s="1"/>
  <c r="AK474"/>
  <c r="AK473" s="1"/>
  <c r="AI474"/>
  <c r="AI473" s="1"/>
  <c r="AL474"/>
  <c r="AR474" s="1"/>
  <c r="AL475"/>
  <c r="AR475" s="1"/>
  <c r="AM475"/>
  <c r="AS475" s="1"/>
  <c r="AN475"/>
  <c r="AT475" s="1"/>
  <c r="AN522" l="1"/>
  <c r="AT522" s="1"/>
  <c r="AN525"/>
  <c r="AT525" s="1"/>
  <c r="AM522"/>
  <c r="AS522" s="1"/>
  <c r="AM525"/>
  <c r="AS525" s="1"/>
  <c r="AO15"/>
  <c r="AP15"/>
  <c r="AQ15"/>
  <c r="AL801"/>
  <c r="AL524"/>
  <c r="AR524" s="1"/>
  <c r="AL525"/>
  <c r="AR525" s="1"/>
  <c r="AN473"/>
  <c r="AT473" s="1"/>
  <c r="AM473"/>
  <c r="AS473" s="1"/>
  <c r="AN474"/>
  <c r="AT474" s="1"/>
  <c r="AM474"/>
  <c r="AS474" s="1"/>
  <c r="AL473"/>
  <c r="AR473" s="1"/>
  <c r="AM444"/>
  <c r="AS444" s="1"/>
  <c r="AN444"/>
  <c r="AT444" s="1"/>
  <c r="AL445"/>
  <c r="AR445" s="1"/>
  <c r="AM445"/>
  <c r="AS445" s="1"/>
  <c r="AN445"/>
  <c r="AT445" s="1"/>
  <c r="AJ444"/>
  <c r="AK444"/>
  <c r="AI444"/>
  <c r="AI440"/>
  <c r="AL452"/>
  <c r="AR452" s="1"/>
  <c r="AL454"/>
  <c r="AR454" s="1"/>
  <c r="AM454"/>
  <c r="AS454" s="1"/>
  <c r="AN454"/>
  <c r="AT454" s="1"/>
  <c r="AJ453"/>
  <c r="AJ452" s="1"/>
  <c r="AM452" s="1"/>
  <c r="AS452" s="1"/>
  <c r="AK453"/>
  <c r="AK452" s="1"/>
  <c r="AN452" s="1"/>
  <c r="AT452" s="1"/>
  <c r="AI453"/>
  <c r="AI452" s="1"/>
  <c r="AL391"/>
  <c r="AR391" s="1"/>
  <c r="AL392"/>
  <c r="AR392" s="1"/>
  <c r="AL393"/>
  <c r="AR393" s="1"/>
  <c r="AM393"/>
  <c r="AS393" s="1"/>
  <c r="AN393"/>
  <c r="AT393" s="1"/>
  <c r="AJ392"/>
  <c r="AJ391" s="1"/>
  <c r="AM391" s="1"/>
  <c r="AS391" s="1"/>
  <c r="AK392"/>
  <c r="AK391" s="1"/>
  <c r="AN391" s="1"/>
  <c r="AT391" s="1"/>
  <c r="AI392"/>
  <c r="AI391" s="1"/>
  <c r="AI376"/>
  <c r="AI374"/>
  <c r="AI371"/>
  <c r="AL339"/>
  <c r="AR339" s="1"/>
  <c r="AL341"/>
  <c r="AR341" s="1"/>
  <c r="AM341"/>
  <c r="AS341" s="1"/>
  <c r="AN341"/>
  <c r="AT341" s="1"/>
  <c r="AJ340"/>
  <c r="AJ339" s="1"/>
  <c r="AM339" s="1"/>
  <c r="AS339" s="1"/>
  <c r="AK340"/>
  <c r="AK339" s="1"/>
  <c r="AN339" s="1"/>
  <c r="AT339" s="1"/>
  <c r="AI340"/>
  <c r="AI339" s="1"/>
  <c r="AI180"/>
  <c r="AL58"/>
  <c r="AR58" s="1"/>
  <c r="AL60"/>
  <c r="AR60" s="1"/>
  <c r="AM60"/>
  <c r="AS60" s="1"/>
  <c r="AN60"/>
  <c r="AT60" s="1"/>
  <c r="AJ59"/>
  <c r="AJ58" s="1"/>
  <c r="AM58" s="1"/>
  <c r="AS58" s="1"/>
  <c r="AK59"/>
  <c r="AK58" s="1"/>
  <c r="AN58" s="1"/>
  <c r="AT58" s="1"/>
  <c r="AI59"/>
  <c r="AI58" s="1"/>
  <c r="AN453" l="1"/>
  <c r="AT453" s="1"/>
  <c r="AM453"/>
  <c r="AS453" s="1"/>
  <c r="AM392"/>
  <c r="AS392" s="1"/>
  <c r="AQ830"/>
  <c r="AP830"/>
  <c r="AO830"/>
  <c r="AL444"/>
  <c r="AR444" s="1"/>
  <c r="AN340"/>
  <c r="AT340" s="1"/>
  <c r="AM340"/>
  <c r="AS340" s="1"/>
  <c r="AN59"/>
  <c r="AT59" s="1"/>
  <c r="AM59"/>
  <c r="AS59" s="1"/>
  <c r="AN392"/>
  <c r="AT392" s="1"/>
  <c r="AL453"/>
  <c r="AR453" s="1"/>
  <c r="AL340"/>
  <c r="AR340" s="1"/>
  <c r="AL59"/>
  <c r="AR59" s="1"/>
  <c r="AK827" l="1"/>
  <c r="AJ827"/>
  <c r="AI827"/>
  <c r="AK825"/>
  <c r="AK824" s="1"/>
  <c r="AJ825"/>
  <c r="AI825"/>
  <c r="AK822"/>
  <c r="AJ822"/>
  <c r="AI822"/>
  <c r="AK820"/>
  <c r="AJ820"/>
  <c r="AI820"/>
  <c r="AK817"/>
  <c r="AJ817"/>
  <c r="AI817"/>
  <c r="AK815"/>
  <c r="AJ815"/>
  <c r="AI815"/>
  <c r="AK812"/>
  <c r="AJ812"/>
  <c r="AJ811" s="1"/>
  <c r="AI812"/>
  <c r="AI811" s="1"/>
  <c r="AK809"/>
  <c r="AJ809"/>
  <c r="AI809"/>
  <c r="AK807"/>
  <c r="AJ807"/>
  <c r="AI807"/>
  <c r="AK804"/>
  <c r="AK803" s="1"/>
  <c r="AJ804"/>
  <c r="AJ803" s="1"/>
  <c r="AI804"/>
  <c r="AK798"/>
  <c r="AJ798"/>
  <c r="AJ797" s="1"/>
  <c r="AI798"/>
  <c r="AK792"/>
  <c r="AK791" s="1"/>
  <c r="AJ792"/>
  <c r="AI792"/>
  <c r="AI791" s="1"/>
  <c r="AK789"/>
  <c r="AK788" s="1"/>
  <c r="AJ789"/>
  <c r="AI789"/>
  <c r="AJ788"/>
  <c r="AK786"/>
  <c r="AK785" s="1"/>
  <c r="AJ786"/>
  <c r="AI786"/>
  <c r="AJ785"/>
  <c r="AK783"/>
  <c r="AJ783"/>
  <c r="AI783"/>
  <c r="AK781"/>
  <c r="AJ781"/>
  <c r="AI781"/>
  <c r="AK778"/>
  <c r="AJ778"/>
  <c r="AI778"/>
  <c r="AK776"/>
  <c r="AJ776"/>
  <c r="AI776"/>
  <c r="AK774"/>
  <c r="AJ774"/>
  <c r="AI774"/>
  <c r="AK771"/>
  <c r="AJ771"/>
  <c r="AI771"/>
  <c r="AK769"/>
  <c r="AJ769"/>
  <c r="AI769"/>
  <c r="AK766"/>
  <c r="AK765" s="1"/>
  <c r="AJ766"/>
  <c r="AJ765" s="1"/>
  <c r="AI766"/>
  <c r="AI765" s="1"/>
  <c r="AK763"/>
  <c r="AJ763"/>
  <c r="AI763"/>
  <c r="AK761"/>
  <c r="AJ761"/>
  <c r="AI761"/>
  <c r="AK758"/>
  <c r="AK757" s="1"/>
  <c r="AJ758"/>
  <c r="AI758"/>
  <c r="AI757" s="1"/>
  <c r="AK755"/>
  <c r="AJ755"/>
  <c r="AI755"/>
  <c r="AK753"/>
  <c r="AJ753"/>
  <c r="AI753"/>
  <c r="AK745"/>
  <c r="AJ745"/>
  <c r="AI745"/>
  <c r="AK743"/>
  <c r="AJ743"/>
  <c r="AI743"/>
  <c r="AK741"/>
  <c r="AJ741"/>
  <c r="AI741"/>
  <c r="AK738"/>
  <c r="AJ738"/>
  <c r="AI738"/>
  <c r="AI737" s="1"/>
  <c r="AK734"/>
  <c r="AJ734"/>
  <c r="AI734"/>
  <c r="AK732"/>
  <c r="AJ732"/>
  <c r="AI732"/>
  <c r="AK730"/>
  <c r="AJ730"/>
  <c r="AI730"/>
  <c r="AK727"/>
  <c r="AJ727"/>
  <c r="AI727"/>
  <c r="AI726" s="1"/>
  <c r="AK724"/>
  <c r="AK723" s="1"/>
  <c r="AJ724"/>
  <c r="AJ723" s="1"/>
  <c r="AI724"/>
  <c r="AI723" s="1"/>
  <c r="AK721"/>
  <c r="AK720" s="1"/>
  <c r="AJ721"/>
  <c r="AJ720" s="1"/>
  <c r="AI721"/>
  <c r="AK718"/>
  <c r="AK717" s="1"/>
  <c r="AJ718"/>
  <c r="AI718"/>
  <c r="AK715"/>
  <c r="AJ715"/>
  <c r="AI715"/>
  <c r="AK713"/>
  <c r="AJ713"/>
  <c r="AI713"/>
  <c r="AK711"/>
  <c r="AJ711"/>
  <c r="AI711"/>
  <c r="AK708"/>
  <c r="AK707" s="1"/>
  <c r="AJ708"/>
  <c r="AI708"/>
  <c r="AI707" s="1"/>
  <c r="AK705"/>
  <c r="AK704" s="1"/>
  <c r="AJ705"/>
  <c r="AJ704" s="1"/>
  <c r="AI705"/>
  <c r="AK702"/>
  <c r="AJ702"/>
  <c r="AI702"/>
  <c r="AK700"/>
  <c r="AJ700"/>
  <c r="AI700"/>
  <c r="AK698"/>
  <c r="AJ698"/>
  <c r="AI698"/>
  <c r="AK695"/>
  <c r="AJ695"/>
  <c r="AJ694" s="1"/>
  <c r="AI695"/>
  <c r="AK692"/>
  <c r="AJ692"/>
  <c r="AI692"/>
  <c r="AK690"/>
  <c r="AJ690"/>
  <c r="AI690"/>
  <c r="AK688"/>
  <c r="AJ688"/>
  <c r="AI688"/>
  <c r="AK684"/>
  <c r="AJ684"/>
  <c r="AI684"/>
  <c r="AK682"/>
  <c r="AJ682"/>
  <c r="AI682"/>
  <c r="AK680"/>
  <c r="AJ680"/>
  <c r="AI680"/>
  <c r="AK677"/>
  <c r="AJ677"/>
  <c r="AI677"/>
  <c r="AK675"/>
  <c r="AJ675"/>
  <c r="AI675"/>
  <c r="AK673"/>
  <c r="AJ673"/>
  <c r="AI673"/>
  <c r="AK670"/>
  <c r="AK669" s="1"/>
  <c r="AJ670"/>
  <c r="AJ669" s="1"/>
  <c r="AI670"/>
  <c r="AK667"/>
  <c r="AK666" s="1"/>
  <c r="AJ667"/>
  <c r="AJ666" s="1"/>
  <c r="AI667"/>
  <c r="AI666" s="1"/>
  <c r="AK661"/>
  <c r="AJ661"/>
  <c r="AJ660" s="1"/>
  <c r="AI661"/>
  <c r="AI660"/>
  <c r="AK658"/>
  <c r="AK657" s="1"/>
  <c r="AJ658"/>
  <c r="AI658"/>
  <c r="AI657"/>
  <c r="AK655"/>
  <c r="AK654" s="1"/>
  <c r="AJ655"/>
  <c r="AJ654" s="1"/>
  <c r="AI655"/>
  <c r="AK652"/>
  <c r="AK651" s="1"/>
  <c r="AJ652"/>
  <c r="AJ651" s="1"/>
  <c r="AI652"/>
  <c r="AI651"/>
  <c r="AK649"/>
  <c r="AJ649"/>
  <c r="AJ648" s="1"/>
  <c r="AI649"/>
  <c r="AI648"/>
  <c r="AK646"/>
  <c r="AK645" s="1"/>
  <c r="AJ646"/>
  <c r="AI646"/>
  <c r="AI645"/>
  <c r="AK643"/>
  <c r="AK642" s="1"/>
  <c r="AJ643"/>
  <c r="AI643"/>
  <c r="AI642" s="1"/>
  <c r="AJ642"/>
  <c r="AK640"/>
  <c r="AJ640"/>
  <c r="AI640"/>
  <c r="AJ639"/>
  <c r="AI639"/>
  <c r="AK636"/>
  <c r="AK635" s="1"/>
  <c r="AJ636"/>
  <c r="AI636"/>
  <c r="AI635" s="1"/>
  <c r="AJ635"/>
  <c r="AK633"/>
  <c r="AJ633"/>
  <c r="AJ632" s="1"/>
  <c r="AI633"/>
  <c r="AI632"/>
  <c r="AK630"/>
  <c r="AK629" s="1"/>
  <c r="AJ630"/>
  <c r="AI630"/>
  <c r="AI629"/>
  <c r="AK627"/>
  <c r="AK626" s="1"/>
  <c r="AJ627"/>
  <c r="AJ626" s="1"/>
  <c r="AI627"/>
  <c r="AK624"/>
  <c r="AK623" s="1"/>
  <c r="AJ624"/>
  <c r="AJ623" s="1"/>
  <c r="AI624"/>
  <c r="AI623" s="1"/>
  <c r="AK621"/>
  <c r="AJ621"/>
  <c r="AJ620" s="1"/>
  <c r="AI621"/>
  <c r="AI620"/>
  <c r="AK618"/>
  <c r="AK617" s="1"/>
  <c r="AJ618"/>
  <c r="AI618"/>
  <c r="AI617"/>
  <c r="AK615"/>
  <c r="AK614" s="1"/>
  <c r="AJ615"/>
  <c r="AJ614" s="1"/>
  <c r="AI615"/>
  <c r="AK609"/>
  <c r="AJ609"/>
  <c r="AJ608" s="1"/>
  <c r="AI609"/>
  <c r="AI608" s="1"/>
  <c r="AK608"/>
  <c r="AK606"/>
  <c r="AJ606"/>
  <c r="AJ605" s="1"/>
  <c r="AI606"/>
  <c r="AI605"/>
  <c r="AK601"/>
  <c r="AK600" s="1"/>
  <c r="AJ601"/>
  <c r="AJ600" s="1"/>
  <c r="AI601"/>
  <c r="AI600" s="1"/>
  <c r="AK598"/>
  <c r="AJ598"/>
  <c r="AI598"/>
  <c r="AI597"/>
  <c r="AK595"/>
  <c r="AK594" s="1"/>
  <c r="AJ595"/>
  <c r="AI595"/>
  <c r="AK592"/>
  <c r="AK591" s="1"/>
  <c r="AJ592"/>
  <c r="AJ591" s="1"/>
  <c r="AI592"/>
  <c r="AK587"/>
  <c r="AK586" s="1"/>
  <c r="AJ587"/>
  <c r="AI587"/>
  <c r="AI586"/>
  <c r="AK584"/>
  <c r="AK583" s="1"/>
  <c r="AJ584"/>
  <c r="AJ583" s="1"/>
  <c r="AI584"/>
  <c r="AK581"/>
  <c r="AK580" s="1"/>
  <c r="AJ581"/>
  <c r="AJ580" s="1"/>
  <c r="AI581"/>
  <c r="AI580" s="1"/>
  <c r="AK578"/>
  <c r="AJ578"/>
  <c r="AI578"/>
  <c r="AI577" s="1"/>
  <c r="AK575"/>
  <c r="AK574" s="1"/>
  <c r="AJ575"/>
  <c r="AI575"/>
  <c r="AI574" s="1"/>
  <c r="AK570"/>
  <c r="AJ570"/>
  <c r="AJ569" s="1"/>
  <c r="AJ568" s="1"/>
  <c r="AI570"/>
  <c r="AI569" s="1"/>
  <c r="AK565"/>
  <c r="AK564" s="1"/>
  <c r="AJ565"/>
  <c r="AJ564" s="1"/>
  <c r="AI565"/>
  <c r="AI564" s="1"/>
  <c r="AK562"/>
  <c r="AJ562"/>
  <c r="AJ561" s="1"/>
  <c r="AI562"/>
  <c r="AI561" s="1"/>
  <c r="AK557"/>
  <c r="AK556" s="1"/>
  <c r="AJ557"/>
  <c r="AJ556" s="1"/>
  <c r="AI557"/>
  <c r="AI556" s="1"/>
  <c r="AK554"/>
  <c r="AJ554"/>
  <c r="AJ553" s="1"/>
  <c r="AI554"/>
  <c r="AI553" s="1"/>
  <c r="AK551"/>
  <c r="AJ551"/>
  <c r="AI551"/>
  <c r="AK549"/>
  <c r="AJ549"/>
  <c r="AI549"/>
  <c r="AI548"/>
  <c r="AK546"/>
  <c r="AK545" s="1"/>
  <c r="AJ546"/>
  <c r="AI546"/>
  <c r="AI545" s="1"/>
  <c r="AK543"/>
  <c r="AK542" s="1"/>
  <c r="AJ543"/>
  <c r="AJ542" s="1"/>
  <c r="AI543"/>
  <c r="AK540"/>
  <c r="AJ540"/>
  <c r="AI540"/>
  <c r="AK538"/>
  <c r="AJ538"/>
  <c r="AJ537" s="1"/>
  <c r="AI538"/>
  <c r="AK537"/>
  <c r="AK535"/>
  <c r="AK534" s="1"/>
  <c r="AJ535"/>
  <c r="AJ534" s="1"/>
  <c r="AI535"/>
  <c r="AI534" s="1"/>
  <c r="AK530"/>
  <c r="AK529" s="1"/>
  <c r="AJ530"/>
  <c r="AI530"/>
  <c r="AK519"/>
  <c r="AJ519"/>
  <c r="AI519"/>
  <c r="AK517"/>
  <c r="AJ517"/>
  <c r="AI517"/>
  <c r="AK515"/>
  <c r="AJ515"/>
  <c r="AJ514" s="1"/>
  <c r="AI515"/>
  <c r="AK514"/>
  <c r="AK510"/>
  <c r="AJ510"/>
  <c r="AI510"/>
  <c r="AN509"/>
  <c r="AT509" s="1"/>
  <c r="AM509"/>
  <c r="AS509" s="1"/>
  <c r="AL509"/>
  <c r="AR509" s="1"/>
  <c r="AK507"/>
  <c r="AJ507"/>
  <c r="AI507"/>
  <c r="AK505"/>
  <c r="AJ505"/>
  <c r="AI505"/>
  <c r="AI504"/>
  <c r="AK502"/>
  <c r="AK501" s="1"/>
  <c r="AJ502"/>
  <c r="AI502"/>
  <c r="AK497"/>
  <c r="AJ497"/>
  <c r="AJ496" s="1"/>
  <c r="AI497"/>
  <c r="AK494"/>
  <c r="AJ494"/>
  <c r="AI494"/>
  <c r="AK489"/>
  <c r="AJ489"/>
  <c r="AJ488" s="1"/>
  <c r="AJ487" s="1"/>
  <c r="AI489"/>
  <c r="AI488" s="1"/>
  <c r="AK484"/>
  <c r="AK483" s="1"/>
  <c r="AK482" s="1"/>
  <c r="AJ484"/>
  <c r="AJ483" s="1"/>
  <c r="AI484"/>
  <c r="AI483" s="1"/>
  <c r="AI482" s="1"/>
  <c r="AK480"/>
  <c r="AK479" s="1"/>
  <c r="AJ480"/>
  <c r="AJ479" s="1"/>
  <c r="AI480"/>
  <c r="AK477"/>
  <c r="AK476" s="1"/>
  <c r="AJ477"/>
  <c r="AJ476" s="1"/>
  <c r="AI477"/>
  <c r="AI476" s="1"/>
  <c r="AK471"/>
  <c r="AJ471"/>
  <c r="AI471"/>
  <c r="AK469"/>
  <c r="AJ469"/>
  <c r="AI469"/>
  <c r="AI468" s="1"/>
  <c r="AK468"/>
  <c r="AJ468"/>
  <c r="AK461"/>
  <c r="AJ461"/>
  <c r="AJ460" s="1"/>
  <c r="AJ459" s="1"/>
  <c r="AI461"/>
  <c r="AI460" s="1"/>
  <c r="AK456"/>
  <c r="AJ456"/>
  <c r="AJ455" s="1"/>
  <c r="AI456"/>
  <c r="AI455" s="1"/>
  <c r="AK450"/>
  <c r="AJ450"/>
  <c r="AJ449" s="1"/>
  <c r="AI450"/>
  <c r="AI449" s="1"/>
  <c r="AK447"/>
  <c r="AJ447"/>
  <c r="AI447"/>
  <c r="AI446" s="1"/>
  <c r="AK442"/>
  <c r="AK441" s="1"/>
  <c r="AJ442"/>
  <c r="AJ441" s="1"/>
  <c r="AI442"/>
  <c r="AI441" s="1"/>
  <c r="AK439"/>
  <c r="AK438" s="1"/>
  <c r="AJ439"/>
  <c r="AJ438" s="1"/>
  <c r="AI439"/>
  <c r="AI438" s="1"/>
  <c r="AK436"/>
  <c r="AJ436"/>
  <c r="AI436"/>
  <c r="AK434"/>
  <c r="AJ434"/>
  <c r="AI434"/>
  <c r="AI433" s="1"/>
  <c r="AK433"/>
  <c r="AJ433"/>
  <c r="AK429"/>
  <c r="AK428" s="1"/>
  <c r="AJ429"/>
  <c r="AJ428" s="1"/>
  <c r="AI429"/>
  <c r="AK426"/>
  <c r="AJ426"/>
  <c r="AJ425" s="1"/>
  <c r="AI426"/>
  <c r="AI425" s="1"/>
  <c r="AK422"/>
  <c r="AK421" s="1"/>
  <c r="AJ422"/>
  <c r="AJ421" s="1"/>
  <c r="AJ420" s="1"/>
  <c r="AI422"/>
  <c r="AK418"/>
  <c r="AK417" s="1"/>
  <c r="AJ418"/>
  <c r="AI418"/>
  <c r="AI417" s="1"/>
  <c r="AK415"/>
  <c r="AK414" s="1"/>
  <c r="AJ415"/>
  <c r="AJ414" s="1"/>
  <c r="AI415"/>
  <c r="AK412"/>
  <c r="AJ412"/>
  <c r="AI412"/>
  <c r="AK410"/>
  <c r="AJ410"/>
  <c r="AI410"/>
  <c r="AK409"/>
  <c r="AJ409"/>
  <c r="AK406"/>
  <c r="AJ406"/>
  <c r="AI406"/>
  <c r="AK404"/>
  <c r="AK401" s="1"/>
  <c r="AJ404"/>
  <c r="AI404"/>
  <c r="AK402"/>
  <c r="AJ402"/>
  <c r="AI402"/>
  <c r="AK399"/>
  <c r="AJ399"/>
  <c r="AI399"/>
  <c r="AK397"/>
  <c r="AJ397"/>
  <c r="AI397"/>
  <c r="AK395"/>
  <c r="AJ395"/>
  <c r="AI395"/>
  <c r="AJ394"/>
  <c r="AK389"/>
  <c r="AJ389"/>
  <c r="AI389"/>
  <c r="AI388"/>
  <c r="AK386"/>
  <c r="AK385" s="1"/>
  <c r="AJ386"/>
  <c r="AI386"/>
  <c r="AI385" s="1"/>
  <c r="AI384" s="1"/>
  <c r="AK380"/>
  <c r="AJ380"/>
  <c r="AI380"/>
  <c r="AK378"/>
  <c r="AK377" s="1"/>
  <c r="AJ378"/>
  <c r="AI378"/>
  <c r="AK375"/>
  <c r="AJ375"/>
  <c r="AI375"/>
  <c r="AK373"/>
  <c r="AK372" s="1"/>
  <c r="AJ373"/>
  <c r="AI373"/>
  <c r="AK370"/>
  <c r="AJ370"/>
  <c r="AI370"/>
  <c r="AK368"/>
  <c r="AK367" s="1"/>
  <c r="AJ368"/>
  <c r="AI368"/>
  <c r="AK363"/>
  <c r="AJ363"/>
  <c r="AI363"/>
  <c r="AI362" s="1"/>
  <c r="AK360"/>
  <c r="AK359" s="1"/>
  <c r="AJ360"/>
  <c r="AI360"/>
  <c r="AI359" s="1"/>
  <c r="AK357"/>
  <c r="AK356" s="1"/>
  <c r="AJ357"/>
  <c r="AJ356" s="1"/>
  <c r="AI357"/>
  <c r="AK354"/>
  <c r="AK353" s="1"/>
  <c r="AJ354"/>
  <c r="AJ353" s="1"/>
  <c r="AI354"/>
  <c r="AI353" s="1"/>
  <c r="AK351"/>
  <c r="AJ351"/>
  <c r="AJ350" s="1"/>
  <c r="AI351"/>
  <c r="AI350" s="1"/>
  <c r="AK346"/>
  <c r="AK345" s="1"/>
  <c r="AJ346"/>
  <c r="AJ345" s="1"/>
  <c r="AI346"/>
  <c r="AI345" s="1"/>
  <c r="AK343"/>
  <c r="AJ343"/>
  <c r="AI343"/>
  <c r="AI342"/>
  <c r="AK337"/>
  <c r="AK336" s="1"/>
  <c r="AJ337"/>
  <c r="AI337"/>
  <c r="AI336" s="1"/>
  <c r="AK334"/>
  <c r="AK333" s="1"/>
  <c r="AJ334"/>
  <c r="AJ333" s="1"/>
  <c r="AI334"/>
  <c r="AK330"/>
  <c r="AJ330"/>
  <c r="AI330"/>
  <c r="AK328"/>
  <c r="AJ328"/>
  <c r="AI328"/>
  <c r="AK326"/>
  <c r="AJ326"/>
  <c r="AJ325" s="1"/>
  <c r="AI326"/>
  <c r="AK323"/>
  <c r="AK322" s="1"/>
  <c r="AJ323"/>
  <c r="AJ322" s="1"/>
  <c r="AI323"/>
  <c r="AI322" s="1"/>
  <c r="AK320"/>
  <c r="AJ320"/>
  <c r="AI320"/>
  <c r="AK318"/>
  <c r="AJ318"/>
  <c r="AI318"/>
  <c r="AK316"/>
  <c r="AJ316"/>
  <c r="AJ315" s="1"/>
  <c r="AI316"/>
  <c r="AK315"/>
  <c r="AK313"/>
  <c r="AK312" s="1"/>
  <c r="AJ313"/>
  <c r="AJ312" s="1"/>
  <c r="AI313"/>
  <c r="AI312" s="1"/>
  <c r="AK308"/>
  <c r="AK307" s="1"/>
  <c r="AJ308"/>
  <c r="AJ307" s="1"/>
  <c r="AI308"/>
  <c r="AK303"/>
  <c r="AK302" s="1"/>
  <c r="AJ303"/>
  <c r="AI303"/>
  <c r="AI302"/>
  <c r="AK300"/>
  <c r="AJ300"/>
  <c r="AJ299" s="1"/>
  <c r="AI300"/>
  <c r="AK299"/>
  <c r="AK297"/>
  <c r="AK296" s="1"/>
  <c r="AJ297"/>
  <c r="AJ296" s="1"/>
  <c r="AI297"/>
  <c r="AI296" s="1"/>
  <c r="AK294"/>
  <c r="AJ294"/>
  <c r="AJ293" s="1"/>
  <c r="AI294"/>
  <c r="AI293" s="1"/>
  <c r="AK291"/>
  <c r="AK290" s="1"/>
  <c r="AJ291"/>
  <c r="AI291"/>
  <c r="AK288"/>
  <c r="AK287" s="1"/>
  <c r="AJ288"/>
  <c r="AJ287" s="1"/>
  <c r="AI288"/>
  <c r="AK285"/>
  <c r="AK284" s="1"/>
  <c r="AJ285"/>
  <c r="AJ284" s="1"/>
  <c r="AI285"/>
  <c r="AI284" s="1"/>
  <c r="AK277"/>
  <c r="AK276" s="1"/>
  <c r="AJ277"/>
  <c r="AJ276" s="1"/>
  <c r="AI277"/>
  <c r="AK274"/>
  <c r="AK273" s="1"/>
  <c r="AJ274"/>
  <c r="AJ273" s="1"/>
  <c r="AI274"/>
  <c r="AI273" s="1"/>
  <c r="AK271"/>
  <c r="AJ271"/>
  <c r="AI271"/>
  <c r="AI270" s="1"/>
  <c r="AK267"/>
  <c r="AK266" s="1"/>
  <c r="AJ267"/>
  <c r="AJ266" s="1"/>
  <c r="AI267"/>
  <c r="AI266" s="1"/>
  <c r="AK264"/>
  <c r="AJ264"/>
  <c r="AJ263" s="1"/>
  <c r="AI264"/>
  <c r="AI263"/>
  <c r="AK261"/>
  <c r="AK260" s="1"/>
  <c r="AJ261"/>
  <c r="AI261"/>
  <c r="AK258"/>
  <c r="AK257" s="1"/>
  <c r="AJ258"/>
  <c r="AJ257" s="1"/>
  <c r="AI258"/>
  <c r="AK255"/>
  <c r="AK254" s="1"/>
  <c r="AJ255"/>
  <c r="AJ254" s="1"/>
  <c r="AI255"/>
  <c r="AI254" s="1"/>
  <c r="AK251"/>
  <c r="AK250" s="1"/>
  <c r="AJ251"/>
  <c r="AJ250" s="1"/>
  <c r="AI251"/>
  <c r="AK248"/>
  <c r="AJ248"/>
  <c r="AJ247" s="1"/>
  <c r="AI248"/>
  <c r="AI247" s="1"/>
  <c r="AK242"/>
  <c r="AJ242"/>
  <c r="AJ241" s="1"/>
  <c r="AI242"/>
  <c r="AI241" s="1"/>
  <c r="AK239"/>
  <c r="AK238" s="1"/>
  <c r="AJ239"/>
  <c r="AI239"/>
  <c r="AI238"/>
  <c r="AK236"/>
  <c r="AK235" s="1"/>
  <c r="AJ236"/>
  <c r="AJ235" s="1"/>
  <c r="AI236"/>
  <c r="AK233"/>
  <c r="AK232" s="1"/>
  <c r="AJ233"/>
  <c r="AJ232" s="1"/>
  <c r="AI233"/>
  <c r="AI232" s="1"/>
  <c r="AK230"/>
  <c r="AJ230"/>
  <c r="AI230"/>
  <c r="AI229" s="1"/>
  <c r="AK227"/>
  <c r="AJ227"/>
  <c r="AI227"/>
  <c r="AI226" s="1"/>
  <c r="AK224"/>
  <c r="AK223" s="1"/>
  <c r="AJ224"/>
  <c r="AI224"/>
  <c r="AK221"/>
  <c r="AK220" s="1"/>
  <c r="AJ221"/>
  <c r="AJ220" s="1"/>
  <c r="AI221"/>
  <c r="AI220" s="1"/>
  <c r="AK218"/>
  <c r="AJ218"/>
  <c r="AI218"/>
  <c r="AI217"/>
  <c r="AK214"/>
  <c r="AK213" s="1"/>
  <c r="AJ214"/>
  <c r="AJ213" s="1"/>
  <c r="AI214"/>
  <c r="AI213" s="1"/>
  <c r="AK211"/>
  <c r="AJ211"/>
  <c r="AI211"/>
  <c r="AI210"/>
  <c r="AK205"/>
  <c r="AK204" s="1"/>
  <c r="AJ205"/>
  <c r="AI205"/>
  <c r="AI204"/>
  <c r="AK202"/>
  <c r="AK201" s="1"/>
  <c r="AJ202"/>
  <c r="AJ201" s="1"/>
  <c r="AI202"/>
  <c r="AK199"/>
  <c r="AJ199"/>
  <c r="AJ198" s="1"/>
  <c r="AI199"/>
  <c r="AI198" s="1"/>
  <c r="AK196"/>
  <c r="AJ196"/>
  <c r="AJ195" s="1"/>
  <c r="AI196"/>
  <c r="AI195"/>
  <c r="AK193"/>
  <c r="AJ193"/>
  <c r="AI193"/>
  <c r="AI190" s="1"/>
  <c r="AK191"/>
  <c r="AJ191"/>
  <c r="AI191"/>
  <c r="AJ190"/>
  <c r="AK188"/>
  <c r="AK187" s="1"/>
  <c r="AJ188"/>
  <c r="AI188"/>
  <c r="AI187" s="1"/>
  <c r="AK185"/>
  <c r="AK184" s="1"/>
  <c r="AJ185"/>
  <c r="AJ184" s="1"/>
  <c r="AI185"/>
  <c r="AI184" s="1"/>
  <c r="AK182"/>
  <c r="AK181" s="1"/>
  <c r="AJ182"/>
  <c r="AI182"/>
  <c r="AI181" s="1"/>
  <c r="AI179"/>
  <c r="AK179"/>
  <c r="AK178" s="1"/>
  <c r="AJ179"/>
  <c r="AK176"/>
  <c r="AK175" s="1"/>
  <c r="AJ176"/>
  <c r="AJ175" s="1"/>
  <c r="AI176"/>
  <c r="AK173"/>
  <c r="AJ173"/>
  <c r="AJ170" s="1"/>
  <c r="AI173"/>
  <c r="AK171"/>
  <c r="AJ171"/>
  <c r="AI171"/>
  <c r="AK170"/>
  <c r="AK165"/>
  <c r="AK164" s="1"/>
  <c r="AJ165"/>
  <c r="AJ164" s="1"/>
  <c r="AI165"/>
  <c r="AI164" s="1"/>
  <c r="AK162"/>
  <c r="AJ162"/>
  <c r="AJ161" s="1"/>
  <c r="AI162"/>
  <c r="AI161" s="1"/>
  <c r="AK156"/>
  <c r="AK155" s="1"/>
  <c r="AJ156"/>
  <c r="AI156"/>
  <c r="AI155" s="1"/>
  <c r="AK153"/>
  <c r="AK152" s="1"/>
  <c r="AJ153"/>
  <c r="AJ152" s="1"/>
  <c r="AI153"/>
  <c r="AK150"/>
  <c r="AK149" s="1"/>
  <c r="AJ150"/>
  <c r="AJ149" s="1"/>
  <c r="AI150"/>
  <c r="AI149" s="1"/>
  <c r="AK147"/>
  <c r="AJ147"/>
  <c r="AJ146" s="1"/>
  <c r="AI147"/>
  <c r="AK144"/>
  <c r="AK143" s="1"/>
  <c r="AJ144"/>
  <c r="AI144"/>
  <c r="AI143" s="1"/>
  <c r="AK140"/>
  <c r="AJ140"/>
  <c r="AJ139" s="1"/>
  <c r="AI140"/>
  <c r="AK137"/>
  <c r="AJ137"/>
  <c r="AI137"/>
  <c r="AK134"/>
  <c r="AJ134"/>
  <c r="AI134"/>
  <c r="AK132"/>
  <c r="AJ132"/>
  <c r="AI132"/>
  <c r="AI131"/>
  <c r="AK128"/>
  <c r="AJ128"/>
  <c r="AI128"/>
  <c r="AK126"/>
  <c r="AJ126"/>
  <c r="AI126"/>
  <c r="AK124"/>
  <c r="AK123" s="1"/>
  <c r="AJ124"/>
  <c r="AI124"/>
  <c r="AK121"/>
  <c r="AJ121"/>
  <c r="AI121"/>
  <c r="AK118"/>
  <c r="AJ118"/>
  <c r="AK116"/>
  <c r="AJ116"/>
  <c r="AI116"/>
  <c r="AK112"/>
  <c r="AK111" s="1"/>
  <c r="AJ112"/>
  <c r="AJ111" s="1"/>
  <c r="AI112"/>
  <c r="AI111" s="1"/>
  <c r="AK109"/>
  <c r="AJ109"/>
  <c r="AJ108" s="1"/>
  <c r="AI109"/>
  <c r="AI108" s="1"/>
  <c r="AK106"/>
  <c r="AJ106"/>
  <c r="AJ105" s="1"/>
  <c r="AK103"/>
  <c r="AK102" s="1"/>
  <c r="AJ103"/>
  <c r="AI103"/>
  <c r="AI102"/>
  <c r="AK100"/>
  <c r="AK99" s="1"/>
  <c r="AJ100"/>
  <c r="AJ99" s="1"/>
  <c r="AI100"/>
  <c r="AK97"/>
  <c r="AK96" s="1"/>
  <c r="AJ97"/>
  <c r="AI97"/>
  <c r="AI96" s="1"/>
  <c r="AK94"/>
  <c r="AJ94"/>
  <c r="AI94"/>
  <c r="AK90"/>
  <c r="AJ90"/>
  <c r="AI90"/>
  <c r="AK86"/>
  <c r="AK85" s="1"/>
  <c r="AJ86"/>
  <c r="AJ85" s="1"/>
  <c r="AI86"/>
  <c r="AI85" s="1"/>
  <c r="AK83"/>
  <c r="AJ83"/>
  <c r="AJ82" s="1"/>
  <c r="AI83"/>
  <c r="AI82"/>
  <c r="AK80"/>
  <c r="AK79" s="1"/>
  <c r="AJ80"/>
  <c r="AI80"/>
  <c r="AI79" s="1"/>
  <c r="AK77"/>
  <c r="AK76" s="1"/>
  <c r="AJ77"/>
  <c r="AJ76" s="1"/>
  <c r="AI77"/>
  <c r="AK74"/>
  <c r="AK73" s="1"/>
  <c r="AJ74"/>
  <c r="AJ73" s="1"/>
  <c r="AI74"/>
  <c r="AI73" s="1"/>
  <c r="AK71"/>
  <c r="AJ71"/>
  <c r="AJ70" s="1"/>
  <c r="AI71"/>
  <c r="AK68"/>
  <c r="AK67" s="1"/>
  <c r="AJ68"/>
  <c r="AI68"/>
  <c r="AI67" s="1"/>
  <c r="AI65"/>
  <c r="AK65"/>
  <c r="AK64" s="1"/>
  <c r="AJ65"/>
  <c r="AK62"/>
  <c r="AK61" s="1"/>
  <c r="AJ62"/>
  <c r="AJ61" s="1"/>
  <c r="AI62"/>
  <c r="AK56"/>
  <c r="AK55" s="1"/>
  <c r="AJ56"/>
  <c r="AJ55" s="1"/>
  <c r="AI56"/>
  <c r="AI55" s="1"/>
  <c r="AK53"/>
  <c r="AK52" s="1"/>
  <c r="AJ53"/>
  <c r="AJ52" s="1"/>
  <c r="AI53"/>
  <c r="AI52"/>
  <c r="AK50"/>
  <c r="AK49" s="1"/>
  <c r="AJ50"/>
  <c r="AJ49" s="1"/>
  <c r="AI50"/>
  <c r="AI49" s="1"/>
  <c r="AI47"/>
  <c r="AK47"/>
  <c r="AK46" s="1"/>
  <c r="AJ47"/>
  <c r="AK44"/>
  <c r="AK43" s="1"/>
  <c r="AJ44"/>
  <c r="AJ43" s="1"/>
  <c r="AI44"/>
  <c r="AK40"/>
  <c r="AK39" s="1"/>
  <c r="AJ40"/>
  <c r="AI40"/>
  <c r="AI39" s="1"/>
  <c r="AK37"/>
  <c r="AK36" s="1"/>
  <c r="AJ37"/>
  <c r="AJ36" s="1"/>
  <c r="AI37"/>
  <c r="AK34"/>
  <c r="AK33" s="1"/>
  <c r="AJ34"/>
  <c r="AJ33" s="1"/>
  <c r="AI34"/>
  <c r="AI33" s="1"/>
  <c r="AK31"/>
  <c r="AK30" s="1"/>
  <c r="AJ31"/>
  <c r="AJ30" s="1"/>
  <c r="AI31"/>
  <c r="AI30" s="1"/>
  <c r="AK28"/>
  <c r="AJ28"/>
  <c r="AI28"/>
  <c r="AI27"/>
  <c r="AK25"/>
  <c r="AK24" s="1"/>
  <c r="AJ25"/>
  <c r="AI25"/>
  <c r="AK22"/>
  <c r="AK21" s="1"/>
  <c r="AJ22"/>
  <c r="AJ21" s="1"/>
  <c r="AI22"/>
  <c r="AK19"/>
  <c r="AK18" s="1"/>
  <c r="AJ19"/>
  <c r="AJ18" s="1"/>
  <c r="AI19"/>
  <c r="AI18" s="1"/>
  <c r="AJ604" l="1"/>
  <c r="AJ577"/>
  <c r="AJ597"/>
  <c r="AI594"/>
  <c r="AK467"/>
  <c r="AJ467"/>
  <c r="AI260"/>
  <c r="AJ229"/>
  <c r="AK247"/>
  <c r="AI290"/>
  <c r="AJ270"/>
  <c r="AJ269" s="1"/>
  <c r="AK425"/>
  <c r="AK424" s="1"/>
  <c r="AK198"/>
  <c r="AI493"/>
  <c r="AI492" s="1"/>
  <c r="AJ210"/>
  <c r="AJ217"/>
  <c r="AK455"/>
  <c r="AJ342"/>
  <c r="AJ362"/>
  <c r="AJ388"/>
  <c r="AJ27"/>
  <c r="AJ96"/>
  <c r="AI146"/>
  <c r="AJ824"/>
  <c r="AJ729"/>
  <c r="AI752"/>
  <c r="AK814"/>
  <c r="AK687"/>
  <c r="AJ752"/>
  <c r="AI780"/>
  <c r="AK672"/>
  <c r="AJ679"/>
  <c r="AI710"/>
  <c r="AJ773"/>
  <c r="AK806"/>
  <c r="AI814"/>
  <c r="AK768"/>
  <c r="AK780"/>
  <c r="AJ768"/>
  <c r="AJ687"/>
  <c r="AI697"/>
  <c r="AI824"/>
  <c r="AJ710"/>
  <c r="AJ819"/>
  <c r="AI679"/>
  <c r="AJ672"/>
  <c r="AK679"/>
  <c r="AI720"/>
  <c r="AK740"/>
  <c r="AI760"/>
  <c r="AK773"/>
  <c r="AK819"/>
  <c r="AJ806"/>
  <c r="AI669"/>
  <c r="AI687"/>
  <c r="AK694"/>
  <c r="AK665" s="1"/>
  <c r="AJ697"/>
  <c r="AK710"/>
  <c r="AJ717"/>
  <c r="AK726"/>
  <c r="AK729"/>
  <c r="AJ740"/>
  <c r="AK752"/>
  <c r="AJ757"/>
  <c r="AJ760"/>
  <c r="AJ780"/>
  <c r="AK697"/>
  <c r="AI717"/>
  <c r="AJ726"/>
  <c r="AJ737"/>
  <c r="AK760"/>
  <c r="AK811"/>
  <c r="AJ814"/>
  <c r="AI819"/>
  <c r="AI806"/>
  <c r="AI803"/>
  <c r="AI797"/>
  <c r="AI785"/>
  <c r="AI773"/>
  <c r="AI740"/>
  <c r="AI729"/>
  <c r="AI694"/>
  <c r="AI672"/>
  <c r="AI501"/>
  <c r="AI496"/>
  <c r="AI409"/>
  <c r="AI401"/>
  <c r="AI394"/>
  <c r="AI139"/>
  <c r="AI89"/>
  <c r="AI70"/>
  <c r="AI24"/>
  <c r="AI46"/>
  <c r="AK325"/>
  <c r="AK226"/>
  <c r="AJ238"/>
  <c r="AI250"/>
  <c r="AJ260"/>
  <c r="AI61"/>
  <c r="AK82"/>
  <c r="AJ102"/>
  <c r="AI178"/>
  <c r="AK70"/>
  <c r="AK108"/>
  <c r="AJ115"/>
  <c r="AK146"/>
  <c r="AK161"/>
  <c r="AI170"/>
  <c r="AI175"/>
  <c r="AI21"/>
  <c r="AJ24"/>
  <c r="AK27"/>
  <c r="AI36"/>
  <c r="AJ39"/>
  <c r="AI43"/>
  <c r="AJ46"/>
  <c r="AI76"/>
  <c r="AJ89"/>
  <c r="AI99"/>
  <c r="AI123"/>
  <c r="AI130"/>
  <c r="AK131"/>
  <c r="AI152"/>
  <c r="AJ181"/>
  <c r="AJ401"/>
  <c r="AK504"/>
  <c r="AJ64"/>
  <c r="AJ79"/>
  <c r="AK115"/>
  <c r="AK190"/>
  <c r="AJ336"/>
  <c r="AK388"/>
  <c r="AK384" s="1"/>
  <c r="AJ67"/>
  <c r="AI106"/>
  <c r="AJ143"/>
  <c r="AJ155"/>
  <c r="AJ178"/>
  <c r="AI64"/>
  <c r="AK89"/>
  <c r="AK105"/>
  <c r="AI118"/>
  <c r="AJ123"/>
  <c r="AJ131"/>
  <c r="AK139"/>
  <c r="AJ223"/>
  <c r="AK362"/>
  <c r="AJ187"/>
  <c r="AI201"/>
  <c r="AJ204"/>
  <c r="AK210"/>
  <c r="AK217"/>
  <c r="AI235"/>
  <c r="AI257"/>
  <c r="AK270"/>
  <c r="AK293"/>
  <c r="AJ302"/>
  <c r="AK306"/>
  <c r="AI333"/>
  <c r="AI311" s="1"/>
  <c r="AK350"/>
  <c r="AJ359"/>
  <c r="AJ367"/>
  <c r="AJ372"/>
  <c r="AJ377"/>
  <c r="AJ385"/>
  <c r="AK394"/>
  <c r="AK493"/>
  <c r="AJ529"/>
  <c r="AI560"/>
  <c r="AK597"/>
  <c r="AI276"/>
  <c r="AJ290"/>
  <c r="AI299"/>
  <c r="AI307"/>
  <c r="AI325"/>
  <c r="AI356"/>
  <c r="AK366"/>
  <c r="AK513"/>
  <c r="AK195"/>
  <c r="AI223"/>
  <c r="AJ226"/>
  <c r="AK229"/>
  <c r="AK241"/>
  <c r="AK263"/>
  <c r="AI287"/>
  <c r="AJ306"/>
  <c r="AI315"/>
  <c r="AK342"/>
  <c r="AK311" s="1"/>
  <c r="AI367"/>
  <c r="AI372"/>
  <c r="AI377"/>
  <c r="AJ424"/>
  <c r="AK446"/>
  <c r="AJ482"/>
  <c r="AI414"/>
  <c r="AJ417"/>
  <c r="AI421"/>
  <c r="AI428"/>
  <c r="AI459"/>
  <c r="AI479"/>
  <c r="AI467" s="1"/>
  <c r="AI487"/>
  <c r="AI514"/>
  <c r="AJ548"/>
  <c r="AK620"/>
  <c r="AJ629"/>
  <c r="AJ501"/>
  <c r="AJ504"/>
  <c r="AJ513"/>
  <c r="AI537"/>
  <c r="AJ545"/>
  <c r="AK408"/>
  <c r="AK420"/>
  <c r="AI432"/>
  <c r="AJ446"/>
  <c r="AJ432" s="1"/>
  <c r="AK449"/>
  <c r="AK460"/>
  <c r="AK488"/>
  <c r="AJ493"/>
  <c r="AK496"/>
  <c r="AK569"/>
  <c r="AI604"/>
  <c r="AK528"/>
  <c r="AI542"/>
  <c r="AI533" s="1"/>
  <c r="AK561"/>
  <c r="AK577"/>
  <c r="AK573" s="1"/>
  <c r="AJ586"/>
  <c r="AK590"/>
  <c r="AJ594"/>
  <c r="AJ590" s="1"/>
  <c r="AK605"/>
  <c r="AJ617"/>
  <c r="AI626"/>
  <c r="AK639"/>
  <c r="AK548"/>
  <c r="AJ560"/>
  <c r="AJ574"/>
  <c r="AI583"/>
  <c r="AI591"/>
  <c r="AI614"/>
  <c r="AI529"/>
  <c r="AK553"/>
  <c r="AI568"/>
  <c r="AK632"/>
  <c r="AJ645"/>
  <c r="AK648"/>
  <c r="AI654"/>
  <c r="AJ657"/>
  <c r="AK660"/>
  <c r="AI704"/>
  <c r="AJ707"/>
  <c r="AI768"/>
  <c r="AI788"/>
  <c r="AJ791"/>
  <c r="AK797"/>
  <c r="AK737"/>
  <c r="AD745"/>
  <c r="AE745"/>
  <c r="AC745"/>
  <c r="AC401"/>
  <c r="AD394"/>
  <c r="AE394"/>
  <c r="AC394"/>
  <c r="AF779"/>
  <c r="AL779" s="1"/>
  <c r="AG779"/>
  <c r="AM779" s="1"/>
  <c r="AH779"/>
  <c r="AN779" s="1"/>
  <c r="AD778"/>
  <c r="AG778" s="1"/>
  <c r="AM778" s="1"/>
  <c r="AE778"/>
  <c r="AH778" s="1"/>
  <c r="AN778" s="1"/>
  <c r="AC778"/>
  <c r="AF746"/>
  <c r="AL746" s="1"/>
  <c r="AR746" s="1"/>
  <c r="AG746"/>
  <c r="AM746" s="1"/>
  <c r="AS746" s="1"/>
  <c r="AH746"/>
  <c r="AN746" s="1"/>
  <c r="AT746" s="1"/>
  <c r="AF681"/>
  <c r="AL681" s="1"/>
  <c r="AR681" s="1"/>
  <c r="AG681"/>
  <c r="AM681" s="1"/>
  <c r="AS681" s="1"/>
  <c r="AH681"/>
  <c r="AN681" s="1"/>
  <c r="AT681" s="1"/>
  <c r="AF685"/>
  <c r="AL685" s="1"/>
  <c r="AR685" s="1"/>
  <c r="AG685"/>
  <c r="AM685" s="1"/>
  <c r="AS685" s="1"/>
  <c r="AH685"/>
  <c r="AN685" s="1"/>
  <c r="AT685" s="1"/>
  <c r="AD684"/>
  <c r="AG684" s="1"/>
  <c r="AM684" s="1"/>
  <c r="AS684" s="1"/>
  <c r="AE684"/>
  <c r="AH684" s="1"/>
  <c r="AN684" s="1"/>
  <c r="AT684" s="1"/>
  <c r="AC684"/>
  <c r="AD680"/>
  <c r="AG680" s="1"/>
  <c r="AM680" s="1"/>
  <c r="AS680" s="1"/>
  <c r="AE680"/>
  <c r="AC680"/>
  <c r="AF680" s="1"/>
  <c r="AL680" s="1"/>
  <c r="AR680" s="1"/>
  <c r="AF498"/>
  <c r="AL498" s="1"/>
  <c r="AR498" s="1"/>
  <c r="AG498"/>
  <c r="AM498" s="1"/>
  <c r="AS498" s="1"/>
  <c r="AH498"/>
  <c r="AN498" s="1"/>
  <c r="AT498" s="1"/>
  <c r="AD497"/>
  <c r="AD496" s="1"/>
  <c r="AG496" s="1"/>
  <c r="AM496" s="1"/>
  <c r="AS496" s="1"/>
  <c r="AE497"/>
  <c r="AE496" s="1"/>
  <c r="AH496" s="1"/>
  <c r="AC497"/>
  <c r="AC496" s="1"/>
  <c r="AF496" s="1"/>
  <c r="AG409"/>
  <c r="AM409" s="1"/>
  <c r="AS409" s="1"/>
  <c r="AH409"/>
  <c r="AN409" s="1"/>
  <c r="AT409" s="1"/>
  <c r="AF410"/>
  <c r="AL410" s="1"/>
  <c r="AR410" s="1"/>
  <c r="AG410"/>
  <c r="AM410" s="1"/>
  <c r="AS410" s="1"/>
  <c r="AH410"/>
  <c r="AN410" s="1"/>
  <c r="AT410" s="1"/>
  <c r="AF411"/>
  <c r="AL411" s="1"/>
  <c r="AR411" s="1"/>
  <c r="AG411"/>
  <c r="AM411" s="1"/>
  <c r="AS411" s="1"/>
  <c r="AH411"/>
  <c r="AN411" s="1"/>
  <c r="AT411" s="1"/>
  <c r="AG412"/>
  <c r="AM412" s="1"/>
  <c r="AS412" s="1"/>
  <c r="AH412"/>
  <c r="AN412" s="1"/>
  <c r="AT412" s="1"/>
  <c r="AF413"/>
  <c r="AL413" s="1"/>
  <c r="AR413" s="1"/>
  <c r="AG413"/>
  <c r="AM413" s="1"/>
  <c r="AS413" s="1"/>
  <c r="AH413"/>
  <c r="AN413" s="1"/>
  <c r="AT413" s="1"/>
  <c r="AD412"/>
  <c r="AE412"/>
  <c r="AD410"/>
  <c r="AD409" s="1"/>
  <c r="AE410"/>
  <c r="AE409" s="1"/>
  <c r="AC412"/>
  <c r="AF412" s="1"/>
  <c r="AL412" s="1"/>
  <c r="AR412" s="1"/>
  <c r="AC410"/>
  <c r="AF314"/>
  <c r="AL314" s="1"/>
  <c r="AR314" s="1"/>
  <c r="AG314"/>
  <c r="AM314" s="1"/>
  <c r="AS314" s="1"/>
  <c r="AH314"/>
  <c r="AN314" s="1"/>
  <c r="AT314" s="1"/>
  <c r="AD313"/>
  <c r="AD312" s="1"/>
  <c r="AG312" s="1"/>
  <c r="AM312" s="1"/>
  <c r="AS312" s="1"/>
  <c r="AE313"/>
  <c r="AC313"/>
  <c r="AC312" s="1"/>
  <c r="AF275"/>
  <c r="AL275" s="1"/>
  <c r="AR275" s="1"/>
  <c r="AG275"/>
  <c r="AM275" s="1"/>
  <c r="AS275" s="1"/>
  <c r="AH275"/>
  <c r="AN275" s="1"/>
  <c r="AT275" s="1"/>
  <c r="AD274"/>
  <c r="AD273" s="1"/>
  <c r="AG273" s="1"/>
  <c r="AM273" s="1"/>
  <c r="AS273" s="1"/>
  <c r="AE274"/>
  <c r="AE273" s="1"/>
  <c r="AH273" s="1"/>
  <c r="AN273" s="1"/>
  <c r="AT273" s="1"/>
  <c r="AC274"/>
  <c r="AF274" s="1"/>
  <c r="AL274" s="1"/>
  <c r="AR274" s="1"/>
  <c r="AC273"/>
  <c r="AF273" s="1"/>
  <c r="AL273" s="1"/>
  <c r="AR273" s="1"/>
  <c r="AC180"/>
  <c r="AC120"/>
  <c r="AC107"/>
  <c r="AF84"/>
  <c r="AL84" s="1"/>
  <c r="AR84" s="1"/>
  <c r="AG84"/>
  <c r="AM84" s="1"/>
  <c r="AS84" s="1"/>
  <c r="AH84"/>
  <c r="AN84" s="1"/>
  <c r="AT84" s="1"/>
  <c r="AD83"/>
  <c r="AD82" s="1"/>
  <c r="AG82" s="1"/>
  <c r="AM82" s="1"/>
  <c r="AS82" s="1"/>
  <c r="AE83"/>
  <c r="AE82" s="1"/>
  <c r="AH82" s="1"/>
  <c r="AC83"/>
  <c r="AC82" s="1"/>
  <c r="AF82" s="1"/>
  <c r="AL82" s="1"/>
  <c r="AR82" s="1"/>
  <c r="AF87"/>
  <c r="AL87" s="1"/>
  <c r="AR87" s="1"/>
  <c r="AG87"/>
  <c r="AM87" s="1"/>
  <c r="AS87" s="1"/>
  <c r="AH87"/>
  <c r="AN87" s="1"/>
  <c r="AT87" s="1"/>
  <c r="AD86"/>
  <c r="AD85" s="1"/>
  <c r="AG85" s="1"/>
  <c r="AM85" s="1"/>
  <c r="AS85" s="1"/>
  <c r="AE86"/>
  <c r="AE85" s="1"/>
  <c r="AH85" s="1"/>
  <c r="AN85" s="1"/>
  <c r="AT85" s="1"/>
  <c r="AC87"/>
  <c r="AC86" s="1"/>
  <c r="I90"/>
  <c r="O90" s="1"/>
  <c r="U90" s="1"/>
  <c r="AA90" s="1"/>
  <c r="J90"/>
  <c r="K90"/>
  <c r="L90"/>
  <c r="M90"/>
  <c r="Q90"/>
  <c r="R90"/>
  <c r="S90"/>
  <c r="W90"/>
  <c r="X90"/>
  <c r="Y90"/>
  <c r="AC90"/>
  <c r="AD90"/>
  <c r="AE90"/>
  <c r="AC66"/>
  <c r="AC48"/>
  <c r="AC32"/>
  <c r="AJ665" l="1"/>
  <c r="AJ311"/>
  <c r="AK42"/>
  <c r="AI665"/>
  <c r="AK432"/>
  <c r="AJ384"/>
  <c r="AI17"/>
  <c r="AJ42"/>
  <c r="AI42"/>
  <c r="AH497"/>
  <c r="AN497" s="1"/>
  <c r="AT497" s="1"/>
  <c r="AH274"/>
  <c r="AN274" s="1"/>
  <c r="AT274" s="1"/>
  <c r="AG313"/>
  <c r="AM313" s="1"/>
  <c r="AS313" s="1"/>
  <c r="AG497"/>
  <c r="AM497" s="1"/>
  <c r="AS497" s="1"/>
  <c r="AN496"/>
  <c r="AT496" s="1"/>
  <c r="AK169"/>
  <c r="AE312"/>
  <c r="AH312" s="1"/>
  <c r="AN312" s="1"/>
  <c r="AT312" s="1"/>
  <c r="AH313"/>
  <c r="AN313" s="1"/>
  <c r="AT313" s="1"/>
  <c r="AJ253"/>
  <c r="AG274"/>
  <c r="AM274" s="1"/>
  <c r="AS274" s="1"/>
  <c r="AJ283"/>
  <c r="AL496"/>
  <c r="AR496" s="1"/>
  <c r="AI500"/>
  <c r="AK142"/>
  <c r="AN82"/>
  <c r="AT82" s="1"/>
  <c r="AH680"/>
  <c r="AN680" s="1"/>
  <c r="AT680" s="1"/>
  <c r="AI466"/>
  <c r="AI306"/>
  <c r="AI115"/>
  <c r="AI269"/>
  <c r="AI528"/>
  <c r="AI590"/>
  <c r="AJ573"/>
  <c r="AK533"/>
  <c r="AK638"/>
  <c r="AJ492"/>
  <c r="AK459"/>
  <c r="AJ466"/>
  <c r="AJ533"/>
  <c r="AI420"/>
  <c r="AI408"/>
  <c r="AK349"/>
  <c r="AJ528"/>
  <c r="AJ349"/>
  <c r="AK269"/>
  <c r="AK88"/>
  <c r="AI105"/>
  <c r="AI169"/>
  <c r="AI613"/>
  <c r="AI573"/>
  <c r="AK613"/>
  <c r="AK560"/>
  <c r="AK568"/>
  <c r="AK487"/>
  <c r="AK492"/>
  <c r="AJ216"/>
  <c r="AK114"/>
  <c r="AK604"/>
  <c r="AJ500"/>
  <c r="AI216"/>
  <c r="AI283"/>
  <c r="AK253"/>
  <c r="AK283"/>
  <c r="AJ169"/>
  <c r="AJ142"/>
  <c r="AK500"/>
  <c r="AI142"/>
  <c r="AJ17"/>
  <c r="AK216"/>
  <c r="AJ638"/>
  <c r="AK466"/>
  <c r="AI424"/>
  <c r="AJ408"/>
  <c r="AI366"/>
  <c r="AI349"/>
  <c r="AJ366"/>
  <c r="AJ130"/>
  <c r="AK130"/>
  <c r="AJ88"/>
  <c r="AJ114"/>
  <c r="AI638"/>
  <c r="AI253"/>
  <c r="AK17"/>
  <c r="AF778"/>
  <c r="AL778" s="1"/>
  <c r="AF684"/>
  <c r="AL684" s="1"/>
  <c r="AR684" s="1"/>
  <c r="AF497"/>
  <c r="AL497" s="1"/>
  <c r="AR497" s="1"/>
  <c r="AC409"/>
  <c r="AF409" s="1"/>
  <c r="AL409" s="1"/>
  <c r="AR409" s="1"/>
  <c r="AF312"/>
  <c r="AL312" s="1"/>
  <c r="AR312" s="1"/>
  <c r="AF313"/>
  <c r="AL313" s="1"/>
  <c r="AR313" s="1"/>
  <c r="AC85"/>
  <c r="AF85" s="1"/>
  <c r="AL85" s="1"/>
  <c r="AR85" s="1"/>
  <c r="AF86"/>
  <c r="AL86" s="1"/>
  <c r="AR86" s="1"/>
  <c r="AG86"/>
  <c r="AM86" s="1"/>
  <c r="AS86" s="1"/>
  <c r="AG90"/>
  <c r="AM90" s="1"/>
  <c r="AS90" s="1"/>
  <c r="AH86"/>
  <c r="AN86" s="1"/>
  <c r="AT86" s="1"/>
  <c r="AH83"/>
  <c r="AN83" s="1"/>
  <c r="AT83" s="1"/>
  <c r="AF83"/>
  <c r="AL83" s="1"/>
  <c r="AR83" s="1"/>
  <c r="AG83"/>
  <c r="AM83" s="1"/>
  <c r="AS83" s="1"/>
  <c r="P90"/>
  <c r="V90" s="1"/>
  <c r="AB90" s="1"/>
  <c r="AH90" s="1"/>
  <c r="AN90" s="1"/>
  <c r="AT90" s="1"/>
  <c r="AK16" l="1"/>
  <c r="AJ16"/>
  <c r="AI168"/>
  <c r="AK383"/>
  <c r="AJ383"/>
  <c r="AJ168"/>
  <c r="AJ612"/>
  <c r="AI612"/>
  <c r="AI88"/>
  <c r="AK612"/>
  <c r="AI114"/>
  <c r="AI383"/>
  <c r="AK168"/>
  <c r="AH509"/>
  <c r="Z509"/>
  <c r="AF509" s="1"/>
  <c r="AA509"/>
  <c r="AG509" s="1"/>
  <c r="AB509"/>
  <c r="AK15" l="1"/>
  <c r="AI16"/>
  <c r="AJ15"/>
  <c r="AE827"/>
  <c r="AD827"/>
  <c r="AC827"/>
  <c r="AE825"/>
  <c r="AD825"/>
  <c r="AC825"/>
  <c r="AE822"/>
  <c r="AE819" s="1"/>
  <c r="AD822"/>
  <c r="AC822"/>
  <c r="AE820"/>
  <c r="AD820"/>
  <c r="AC820"/>
  <c r="AE817"/>
  <c r="AD817"/>
  <c r="AC817"/>
  <c r="AE815"/>
  <c r="AD815"/>
  <c r="AC815"/>
  <c r="AE812"/>
  <c r="AD812"/>
  <c r="AD811" s="1"/>
  <c r="AC812"/>
  <c r="AC811" s="1"/>
  <c r="AE809"/>
  <c r="AD809"/>
  <c r="AC809"/>
  <c r="AE807"/>
  <c r="AD807"/>
  <c r="AC807"/>
  <c r="AE804"/>
  <c r="AD804"/>
  <c r="AC804"/>
  <c r="AC803" s="1"/>
  <c r="AE798"/>
  <c r="AE797" s="1"/>
  <c r="AD798"/>
  <c r="AC798"/>
  <c r="AE792"/>
  <c r="AE791" s="1"/>
  <c r="AD792"/>
  <c r="AD791" s="1"/>
  <c r="AC792"/>
  <c r="AC791" s="1"/>
  <c r="AE789"/>
  <c r="AD789"/>
  <c r="AD788" s="1"/>
  <c r="AC789"/>
  <c r="AC788" s="1"/>
  <c r="AE786"/>
  <c r="AD786"/>
  <c r="AC786"/>
  <c r="AC785" s="1"/>
  <c r="AE783"/>
  <c r="AD783"/>
  <c r="AC783"/>
  <c r="AE781"/>
  <c r="AD781"/>
  <c r="AC781"/>
  <c r="AE776"/>
  <c r="AD776"/>
  <c r="AC776"/>
  <c r="AE774"/>
  <c r="AD774"/>
  <c r="AC774"/>
  <c r="AE771"/>
  <c r="AD771"/>
  <c r="AC771"/>
  <c r="AE769"/>
  <c r="AD769"/>
  <c r="AC769"/>
  <c r="AE766"/>
  <c r="AE765" s="1"/>
  <c r="AD766"/>
  <c r="AC766"/>
  <c r="AC765" s="1"/>
  <c r="AE763"/>
  <c r="AD763"/>
  <c r="AC763"/>
  <c r="AE761"/>
  <c r="AD761"/>
  <c r="AC761"/>
  <c r="AE758"/>
  <c r="AE757" s="1"/>
  <c r="AD758"/>
  <c r="AD757" s="1"/>
  <c r="AC758"/>
  <c r="AC757" s="1"/>
  <c r="AE755"/>
  <c r="AD755"/>
  <c r="AC755"/>
  <c r="AE753"/>
  <c r="AD753"/>
  <c r="AC753"/>
  <c r="AE743"/>
  <c r="AD743"/>
  <c r="AC743"/>
  <c r="AE741"/>
  <c r="AD741"/>
  <c r="AC741"/>
  <c r="AE738"/>
  <c r="AE737" s="1"/>
  <c r="AD738"/>
  <c r="AC738"/>
  <c r="AC737" s="1"/>
  <c r="AE734"/>
  <c r="AD734"/>
  <c r="AC734"/>
  <c r="AE732"/>
  <c r="AD732"/>
  <c r="AE730"/>
  <c r="AD730"/>
  <c r="AC730"/>
  <c r="AE727"/>
  <c r="AD727"/>
  <c r="AD726" s="1"/>
  <c r="AC727"/>
  <c r="AE724"/>
  <c r="AD724"/>
  <c r="AD723" s="1"/>
  <c r="AC724"/>
  <c r="AE721"/>
  <c r="AE720" s="1"/>
  <c r="AD721"/>
  <c r="AD720" s="1"/>
  <c r="AC721"/>
  <c r="AE718"/>
  <c r="AD718"/>
  <c r="AD717" s="1"/>
  <c r="AC718"/>
  <c r="AC717" s="1"/>
  <c r="AE708"/>
  <c r="AE707" s="1"/>
  <c r="AD708"/>
  <c r="AD707" s="1"/>
  <c r="AC708"/>
  <c r="AC707" s="1"/>
  <c r="AE705"/>
  <c r="AE704" s="1"/>
  <c r="AD705"/>
  <c r="AC705"/>
  <c r="AE702"/>
  <c r="AD702"/>
  <c r="AC702"/>
  <c r="AE700"/>
  <c r="AD700"/>
  <c r="AC700"/>
  <c r="AE698"/>
  <c r="AD698"/>
  <c r="AC698"/>
  <c r="AE695"/>
  <c r="AE694" s="1"/>
  <c r="AD695"/>
  <c r="AE715"/>
  <c r="AD715"/>
  <c r="AC715"/>
  <c r="AE713"/>
  <c r="AD713"/>
  <c r="AC713"/>
  <c r="AE711"/>
  <c r="AD711"/>
  <c r="AC711"/>
  <c r="AE692"/>
  <c r="AD692"/>
  <c r="AC692"/>
  <c r="AE690"/>
  <c r="AD690"/>
  <c r="AC690"/>
  <c r="AE688"/>
  <c r="AD688"/>
  <c r="AC688"/>
  <c r="AE682"/>
  <c r="AE679" s="1"/>
  <c r="AD682"/>
  <c r="AD679" s="1"/>
  <c r="AC682"/>
  <c r="AC679" s="1"/>
  <c r="AE677"/>
  <c r="AD677"/>
  <c r="AC677"/>
  <c r="AE675"/>
  <c r="AD675"/>
  <c r="AC675"/>
  <c r="AE673"/>
  <c r="AD673"/>
  <c r="AC673"/>
  <c r="AE670"/>
  <c r="AD670"/>
  <c r="AD669" s="1"/>
  <c r="AC670"/>
  <c r="AC669" s="1"/>
  <c r="AE667"/>
  <c r="AD667"/>
  <c r="AC667"/>
  <c r="AC666" s="1"/>
  <c r="AE661"/>
  <c r="AD661"/>
  <c r="AD660" s="1"/>
  <c r="AC661"/>
  <c r="AC660" s="1"/>
  <c r="AE658"/>
  <c r="AE657" s="1"/>
  <c r="AD658"/>
  <c r="AC658"/>
  <c r="AC657" s="1"/>
  <c r="AE655"/>
  <c r="AE654" s="1"/>
  <c r="AD655"/>
  <c r="AD654" s="1"/>
  <c r="AC655"/>
  <c r="AE652"/>
  <c r="AE651" s="1"/>
  <c r="AD652"/>
  <c r="AD651" s="1"/>
  <c r="AC652"/>
  <c r="AC651" s="1"/>
  <c r="AE649"/>
  <c r="AD649"/>
  <c r="AD648" s="1"/>
  <c r="AC649"/>
  <c r="AC648"/>
  <c r="AE646"/>
  <c r="AE645" s="1"/>
  <c r="AD646"/>
  <c r="AC646"/>
  <c r="AE643"/>
  <c r="AE642" s="1"/>
  <c r="AD643"/>
  <c r="AD642" s="1"/>
  <c r="AC643"/>
  <c r="AE640"/>
  <c r="AE639" s="1"/>
  <c r="AD640"/>
  <c r="AD639" s="1"/>
  <c r="AC640"/>
  <c r="AC639" s="1"/>
  <c r="AE636"/>
  <c r="AE635" s="1"/>
  <c r="AD636"/>
  <c r="AC636"/>
  <c r="AE633"/>
  <c r="AD633"/>
  <c r="AD632" s="1"/>
  <c r="AC633"/>
  <c r="AC632" s="1"/>
  <c r="AE630"/>
  <c r="AD630"/>
  <c r="AC630"/>
  <c r="AC629" s="1"/>
  <c r="AE627"/>
  <c r="AE626" s="1"/>
  <c r="AD627"/>
  <c r="AC627"/>
  <c r="AC626" s="1"/>
  <c r="AE624"/>
  <c r="AE623" s="1"/>
  <c r="AD624"/>
  <c r="AD623" s="1"/>
  <c r="AC624"/>
  <c r="AE621"/>
  <c r="AE620" s="1"/>
  <c r="AD621"/>
  <c r="AD620" s="1"/>
  <c r="AC621"/>
  <c r="AE618"/>
  <c r="AD618"/>
  <c r="AD617" s="1"/>
  <c r="AC618"/>
  <c r="AE615"/>
  <c r="AD615"/>
  <c r="AC615"/>
  <c r="AE609"/>
  <c r="AE608" s="1"/>
  <c r="AD609"/>
  <c r="AD608" s="1"/>
  <c r="AC609"/>
  <c r="AE606"/>
  <c r="AE605" s="1"/>
  <c r="AD606"/>
  <c r="AC606"/>
  <c r="AE601"/>
  <c r="AE600" s="1"/>
  <c r="AD601"/>
  <c r="AC601"/>
  <c r="AC600" s="1"/>
  <c r="AE598"/>
  <c r="AE597" s="1"/>
  <c r="AD598"/>
  <c r="AD597" s="1"/>
  <c r="AC598"/>
  <c r="AE595"/>
  <c r="AE594" s="1"/>
  <c r="AD595"/>
  <c r="AD594" s="1"/>
  <c r="AC595"/>
  <c r="AE592"/>
  <c r="AD592"/>
  <c r="AD591" s="1"/>
  <c r="AC592"/>
  <c r="AE587"/>
  <c r="AE586" s="1"/>
  <c r="AD587"/>
  <c r="AD586" s="1"/>
  <c r="AC587"/>
  <c r="AC586" s="1"/>
  <c r="AE584"/>
  <c r="AD584"/>
  <c r="AD583" s="1"/>
  <c r="AC584"/>
  <c r="AC583" s="1"/>
  <c r="AE581"/>
  <c r="AD581"/>
  <c r="AC581"/>
  <c r="AC580" s="1"/>
  <c r="AE578"/>
  <c r="AE577" s="1"/>
  <c r="AD578"/>
  <c r="AC578"/>
  <c r="AE575"/>
  <c r="AE574" s="1"/>
  <c r="AD575"/>
  <c r="AD574" s="1"/>
  <c r="AC575"/>
  <c r="AC574" s="1"/>
  <c r="AE570"/>
  <c r="AE569" s="1"/>
  <c r="AD570"/>
  <c r="AD569" s="1"/>
  <c r="AC570"/>
  <c r="AE565"/>
  <c r="AE564" s="1"/>
  <c r="AD565"/>
  <c r="AC565"/>
  <c r="AE562"/>
  <c r="AE561" s="1"/>
  <c r="AD562"/>
  <c r="AD561" s="1"/>
  <c r="AC562"/>
  <c r="AE557"/>
  <c r="AD557"/>
  <c r="AC557"/>
  <c r="AE554"/>
  <c r="AE553" s="1"/>
  <c r="AD554"/>
  <c r="AD553" s="1"/>
  <c r="AC554"/>
  <c r="AE551"/>
  <c r="AD551"/>
  <c r="AC551"/>
  <c r="AE549"/>
  <c r="AD549"/>
  <c r="AC549"/>
  <c r="AE546"/>
  <c r="AE545" s="1"/>
  <c r="AD546"/>
  <c r="AD545" s="1"/>
  <c r="AC546"/>
  <c r="AC545" s="1"/>
  <c r="AE543"/>
  <c r="AD543"/>
  <c r="AD542" s="1"/>
  <c r="AC543"/>
  <c r="AC542" s="1"/>
  <c r="AE540"/>
  <c r="AD540"/>
  <c r="AC540"/>
  <c r="AE538"/>
  <c r="AD538"/>
  <c r="AC538"/>
  <c r="AE535"/>
  <c r="AE534" s="1"/>
  <c r="AD535"/>
  <c r="AC535"/>
  <c r="AC534" s="1"/>
  <c r="AE530"/>
  <c r="AD530"/>
  <c r="AD529" s="1"/>
  <c r="AD528" s="1"/>
  <c r="AC530"/>
  <c r="AC529" s="1"/>
  <c r="AE519"/>
  <c r="AD519"/>
  <c r="AC519"/>
  <c r="AE517"/>
  <c r="AD517"/>
  <c r="AC517"/>
  <c r="AE515"/>
  <c r="AD515"/>
  <c r="AC515"/>
  <c r="AE510"/>
  <c r="AD510"/>
  <c r="AC510"/>
  <c r="AE507"/>
  <c r="AD507"/>
  <c r="AC507"/>
  <c r="AC505"/>
  <c r="AE505"/>
  <c r="AD505"/>
  <c r="AE502"/>
  <c r="AD502"/>
  <c r="AC502"/>
  <c r="AC501" s="1"/>
  <c r="AE494"/>
  <c r="AD494"/>
  <c r="AD493" s="1"/>
  <c r="AD492" s="1"/>
  <c r="AC494"/>
  <c r="AC493" s="1"/>
  <c r="AC492" s="1"/>
  <c r="AE489"/>
  <c r="AE488" s="1"/>
  <c r="AE487" s="1"/>
  <c r="AD489"/>
  <c r="AD488" s="1"/>
  <c r="AC489"/>
  <c r="AC488" s="1"/>
  <c r="AC487" s="1"/>
  <c r="AE484"/>
  <c r="AE483" s="1"/>
  <c r="AD484"/>
  <c r="AC484"/>
  <c r="AE480"/>
  <c r="AD480"/>
  <c r="AC480"/>
  <c r="AC479" s="1"/>
  <c r="AE477"/>
  <c r="AE476" s="1"/>
  <c r="AD477"/>
  <c r="AC477"/>
  <c r="AE471"/>
  <c r="AD471"/>
  <c r="AC471"/>
  <c r="AE469"/>
  <c r="AE468" s="1"/>
  <c r="AD469"/>
  <c r="AC469"/>
  <c r="AE461"/>
  <c r="AE460" s="1"/>
  <c r="AE459" s="1"/>
  <c r="AD461"/>
  <c r="AD460" s="1"/>
  <c r="AC461"/>
  <c r="AC460" s="1"/>
  <c r="AC459" s="1"/>
  <c r="AE456"/>
  <c r="AE455" s="1"/>
  <c r="AD456"/>
  <c r="AD455" s="1"/>
  <c r="AC456"/>
  <c r="AE450"/>
  <c r="AE449" s="1"/>
  <c r="AD450"/>
  <c r="AD449" s="1"/>
  <c r="AC450"/>
  <c r="AC449" s="1"/>
  <c r="AE447"/>
  <c r="AD447"/>
  <c r="AD446" s="1"/>
  <c r="AC447"/>
  <c r="AC446" s="1"/>
  <c r="AE442"/>
  <c r="AD442"/>
  <c r="AC442"/>
  <c r="AC441" s="1"/>
  <c r="AE439"/>
  <c r="AE438" s="1"/>
  <c r="AD439"/>
  <c r="AC439"/>
  <c r="AE436"/>
  <c r="AD436"/>
  <c r="AC436"/>
  <c r="AE434"/>
  <c r="AD434"/>
  <c r="AC434"/>
  <c r="AE429"/>
  <c r="AD429"/>
  <c r="AC429"/>
  <c r="AC428" s="1"/>
  <c r="AE426"/>
  <c r="AE425" s="1"/>
  <c r="AD426"/>
  <c r="AC426"/>
  <c r="AE422"/>
  <c r="AE421" s="1"/>
  <c r="AD422"/>
  <c r="AC422"/>
  <c r="AC421" s="1"/>
  <c r="AC420" s="1"/>
  <c r="AE418"/>
  <c r="AD418"/>
  <c r="AD417" s="1"/>
  <c r="AC418"/>
  <c r="AC417" s="1"/>
  <c r="AE415"/>
  <c r="AD415"/>
  <c r="AC415"/>
  <c r="AC414" s="1"/>
  <c r="AC408" s="1"/>
  <c r="AE406"/>
  <c r="AD406"/>
  <c r="AC406"/>
  <c r="AE404"/>
  <c r="AD404"/>
  <c r="AC404"/>
  <c r="AE402"/>
  <c r="AD402"/>
  <c r="AC402"/>
  <c r="AE399"/>
  <c r="AD399"/>
  <c r="AC399"/>
  <c r="AE397"/>
  <c r="AD397"/>
  <c r="AC397"/>
  <c r="AE395"/>
  <c r="AD395"/>
  <c r="AC395"/>
  <c r="AE389"/>
  <c r="AE388" s="1"/>
  <c r="AD389"/>
  <c r="AD388" s="1"/>
  <c r="AC389"/>
  <c r="AE386"/>
  <c r="AE385" s="1"/>
  <c r="AD386"/>
  <c r="AD385" s="1"/>
  <c r="AC386"/>
  <c r="AE380"/>
  <c r="AD380"/>
  <c r="AC380"/>
  <c r="AE378"/>
  <c r="AD378"/>
  <c r="AC378"/>
  <c r="AE375"/>
  <c r="AD375"/>
  <c r="AC375"/>
  <c r="AE373"/>
  <c r="AD373"/>
  <c r="AC373"/>
  <c r="AE370"/>
  <c r="AD370"/>
  <c r="AC370"/>
  <c r="AE368"/>
  <c r="AD368"/>
  <c r="AC368"/>
  <c r="AE363"/>
  <c r="AE362" s="1"/>
  <c r="AD363"/>
  <c r="AD362" s="1"/>
  <c r="AC363"/>
  <c r="AE360"/>
  <c r="AE359" s="1"/>
  <c r="AD360"/>
  <c r="AC360"/>
  <c r="AC359" s="1"/>
  <c r="AE357"/>
  <c r="AD357"/>
  <c r="AD356" s="1"/>
  <c r="AC357"/>
  <c r="AC356" s="1"/>
  <c r="AE354"/>
  <c r="AE353" s="1"/>
  <c r="AD354"/>
  <c r="AD353" s="1"/>
  <c r="AC354"/>
  <c r="AC353" s="1"/>
  <c r="AE351"/>
  <c r="AE350" s="1"/>
  <c r="AD351"/>
  <c r="AD350" s="1"/>
  <c r="AC351"/>
  <c r="AC350" s="1"/>
  <c r="AE346"/>
  <c r="AE345" s="1"/>
  <c r="AD346"/>
  <c r="AC346"/>
  <c r="AC345" s="1"/>
  <c r="AE343"/>
  <c r="AE342" s="1"/>
  <c r="AD343"/>
  <c r="AD342" s="1"/>
  <c r="AC343"/>
  <c r="AC342" s="1"/>
  <c r="AE337"/>
  <c r="AE336" s="1"/>
  <c r="AD337"/>
  <c r="AD336" s="1"/>
  <c r="AC337"/>
  <c r="AE334"/>
  <c r="AE333" s="1"/>
  <c r="AD334"/>
  <c r="AD333" s="1"/>
  <c r="AC334"/>
  <c r="AC333" s="1"/>
  <c r="AE320"/>
  <c r="AD320"/>
  <c r="AC320"/>
  <c r="AE318"/>
  <c r="AD318"/>
  <c r="AC318"/>
  <c r="AE316"/>
  <c r="AD316"/>
  <c r="AC316"/>
  <c r="AE330"/>
  <c r="AD330"/>
  <c r="AC330"/>
  <c r="AE328"/>
  <c r="AD328"/>
  <c r="AC328"/>
  <c r="AE326"/>
  <c r="AD326"/>
  <c r="AC326"/>
  <c r="AE323"/>
  <c r="AD323"/>
  <c r="AD322" s="1"/>
  <c r="AC323"/>
  <c r="AC322" s="1"/>
  <c r="AE308"/>
  <c r="AD308"/>
  <c r="AD307" s="1"/>
  <c r="AD306" s="1"/>
  <c r="AC308"/>
  <c r="AC307" s="1"/>
  <c r="AC306" s="1"/>
  <c r="AE303"/>
  <c r="AE302" s="1"/>
  <c r="AD303"/>
  <c r="AC303"/>
  <c r="AC302" s="1"/>
  <c r="AE300"/>
  <c r="AE299" s="1"/>
  <c r="AD300"/>
  <c r="AD299" s="1"/>
  <c r="AC300"/>
  <c r="AC299" s="1"/>
  <c r="AE297"/>
  <c r="AD297"/>
  <c r="AC297"/>
  <c r="AC296" s="1"/>
  <c r="AE294"/>
  <c r="AE293" s="1"/>
  <c r="AD294"/>
  <c r="AD293" s="1"/>
  <c r="AC294"/>
  <c r="AE291"/>
  <c r="AE290" s="1"/>
  <c r="AD291"/>
  <c r="AD290" s="1"/>
  <c r="AC291"/>
  <c r="AE288"/>
  <c r="AE287" s="1"/>
  <c r="AD288"/>
  <c r="AD287" s="1"/>
  <c r="AC288"/>
  <c r="AE285"/>
  <c r="AE284" s="1"/>
  <c r="AD285"/>
  <c r="AC285"/>
  <c r="AC284" s="1"/>
  <c r="AE277"/>
  <c r="AD277"/>
  <c r="AD276" s="1"/>
  <c r="AC277"/>
  <c r="AC276" s="1"/>
  <c r="AE271"/>
  <c r="AE270" s="1"/>
  <c r="AD271"/>
  <c r="AD270" s="1"/>
  <c r="AC271"/>
  <c r="AC270" s="1"/>
  <c r="AE267"/>
  <c r="AD267"/>
  <c r="AD266" s="1"/>
  <c r="AC267"/>
  <c r="AE264"/>
  <c r="AE263" s="1"/>
  <c r="AD264"/>
  <c r="AC264"/>
  <c r="AC263" s="1"/>
  <c r="AE261"/>
  <c r="AD261"/>
  <c r="AD260" s="1"/>
  <c r="AC261"/>
  <c r="AE258"/>
  <c r="AE257" s="1"/>
  <c r="AD258"/>
  <c r="AD257" s="1"/>
  <c r="AC258"/>
  <c r="AC257" s="1"/>
  <c r="AE255"/>
  <c r="AE254" s="1"/>
  <c r="AD255"/>
  <c r="AD254" s="1"/>
  <c r="AC255"/>
  <c r="AC254" s="1"/>
  <c r="AE251"/>
  <c r="AE250" s="1"/>
  <c r="AD251"/>
  <c r="AC251"/>
  <c r="AC250" s="1"/>
  <c r="AE248"/>
  <c r="AE247" s="1"/>
  <c r="AD248"/>
  <c r="AD247" s="1"/>
  <c r="AC248"/>
  <c r="AC247" s="1"/>
  <c r="AE242"/>
  <c r="AD242"/>
  <c r="AD241" s="1"/>
  <c r="AC242"/>
  <c r="AC241" s="1"/>
  <c r="AE239"/>
  <c r="AE238" s="1"/>
  <c r="AD239"/>
  <c r="AD238" s="1"/>
  <c r="AC239"/>
  <c r="AE236"/>
  <c r="AE235" s="1"/>
  <c r="AD236"/>
  <c r="AD235" s="1"/>
  <c r="AC236"/>
  <c r="AE233"/>
  <c r="AD233"/>
  <c r="AD232" s="1"/>
  <c r="AC233"/>
  <c r="AE230"/>
  <c r="AE229" s="1"/>
  <c r="AD230"/>
  <c r="AC230"/>
  <c r="AC229" s="1"/>
  <c r="AE227"/>
  <c r="AD227"/>
  <c r="AD226" s="1"/>
  <c r="AC227"/>
  <c r="AE224"/>
  <c r="AE223" s="1"/>
  <c r="AD224"/>
  <c r="AD223" s="1"/>
  <c r="AC224"/>
  <c r="AC223" s="1"/>
  <c r="AE221"/>
  <c r="AD221"/>
  <c r="AD220" s="1"/>
  <c r="AC221"/>
  <c r="AC220" s="1"/>
  <c r="AE218"/>
  <c r="AE217" s="1"/>
  <c r="AD218"/>
  <c r="AC218"/>
  <c r="AC217" s="1"/>
  <c r="AE214"/>
  <c r="AD214"/>
  <c r="AD213" s="1"/>
  <c r="AC214"/>
  <c r="AC213" s="1"/>
  <c r="AE211"/>
  <c r="AE210" s="1"/>
  <c r="AD211"/>
  <c r="AC211"/>
  <c r="AC210" s="1"/>
  <c r="AE205"/>
  <c r="AE204" s="1"/>
  <c r="AD205"/>
  <c r="AD204" s="1"/>
  <c r="AC205"/>
  <c r="AE188"/>
  <c r="AE187" s="1"/>
  <c r="AD188"/>
  <c r="AD187" s="1"/>
  <c r="AC188"/>
  <c r="AC187" s="1"/>
  <c r="AE202"/>
  <c r="AD202"/>
  <c r="AD201" s="1"/>
  <c r="AC202"/>
  <c r="AC201" s="1"/>
  <c r="AE199"/>
  <c r="AE198" s="1"/>
  <c r="AD199"/>
  <c r="AC199"/>
  <c r="AC196"/>
  <c r="AE196"/>
  <c r="AE195" s="1"/>
  <c r="AD196"/>
  <c r="AC193"/>
  <c r="AE193"/>
  <c r="AD193"/>
  <c r="AE191"/>
  <c r="AD191"/>
  <c r="AC191"/>
  <c r="AE185"/>
  <c r="AE184" s="1"/>
  <c r="AD185"/>
  <c r="AC185"/>
  <c r="AC184" s="1"/>
  <c r="AE182"/>
  <c r="AE181" s="1"/>
  <c r="AD182"/>
  <c r="AD181" s="1"/>
  <c r="AC182"/>
  <c r="AE179"/>
  <c r="AE178" s="1"/>
  <c r="AD179"/>
  <c r="AD178" s="1"/>
  <c r="AC179"/>
  <c r="AC178" s="1"/>
  <c r="AE176"/>
  <c r="AD176"/>
  <c r="AD175" s="1"/>
  <c r="AC176"/>
  <c r="AC175" s="1"/>
  <c r="AE173"/>
  <c r="AD173"/>
  <c r="AC173"/>
  <c r="AE171"/>
  <c r="AD171"/>
  <c r="AC171"/>
  <c r="AC170" s="1"/>
  <c r="AE165"/>
  <c r="AE164" s="1"/>
  <c r="AD165"/>
  <c r="AC165"/>
  <c r="AC164" s="1"/>
  <c r="AE162"/>
  <c r="AE161" s="1"/>
  <c r="AD162"/>
  <c r="AD161" s="1"/>
  <c r="AC162"/>
  <c r="AE156"/>
  <c r="AE155" s="1"/>
  <c r="AD156"/>
  <c r="AD155" s="1"/>
  <c r="AC156"/>
  <c r="AC155" s="1"/>
  <c r="AE153"/>
  <c r="AD153"/>
  <c r="AD152" s="1"/>
  <c r="AC153"/>
  <c r="AC152" s="1"/>
  <c r="AE150"/>
  <c r="AE149" s="1"/>
  <c r="AD150"/>
  <c r="AC150"/>
  <c r="AC149" s="1"/>
  <c r="AE147"/>
  <c r="AE146" s="1"/>
  <c r="AD147"/>
  <c r="AD146" s="1"/>
  <c r="AC147"/>
  <c r="AE144"/>
  <c r="AE143" s="1"/>
  <c r="AD144"/>
  <c r="AD143" s="1"/>
  <c r="AC144"/>
  <c r="AC143" s="1"/>
  <c r="AE140"/>
  <c r="AE139" s="1"/>
  <c r="AD140"/>
  <c r="AD139" s="1"/>
  <c r="AC140"/>
  <c r="AE137"/>
  <c r="AD137"/>
  <c r="AC137"/>
  <c r="AE134"/>
  <c r="AD134"/>
  <c r="AC134"/>
  <c r="AE132"/>
  <c r="AD132"/>
  <c r="AC132"/>
  <c r="AE128"/>
  <c r="AD128"/>
  <c r="AC128"/>
  <c r="AE126"/>
  <c r="AD126"/>
  <c r="AC126"/>
  <c r="AE124"/>
  <c r="AD124"/>
  <c r="AC124"/>
  <c r="AE121"/>
  <c r="AD121"/>
  <c r="AC121"/>
  <c r="AE118"/>
  <c r="AD118"/>
  <c r="AC118"/>
  <c r="AE116"/>
  <c r="AD116"/>
  <c r="AC116"/>
  <c r="AE112"/>
  <c r="AE111" s="1"/>
  <c r="AD112"/>
  <c r="AD111" s="1"/>
  <c r="AC112"/>
  <c r="AE109"/>
  <c r="AE108" s="1"/>
  <c r="AD109"/>
  <c r="AD108" s="1"/>
  <c r="AC109"/>
  <c r="AC108" s="1"/>
  <c r="AE106"/>
  <c r="AD106"/>
  <c r="AD105" s="1"/>
  <c r="AC106"/>
  <c r="AC105" s="1"/>
  <c r="AE103"/>
  <c r="AE102" s="1"/>
  <c r="AD103"/>
  <c r="AC103"/>
  <c r="AC102" s="1"/>
  <c r="AE100"/>
  <c r="AE99" s="1"/>
  <c r="AD100"/>
  <c r="AD99" s="1"/>
  <c r="AC100"/>
  <c r="AE97"/>
  <c r="AE96" s="1"/>
  <c r="AD97"/>
  <c r="AD96" s="1"/>
  <c r="AC97"/>
  <c r="AE94"/>
  <c r="AE89" s="1"/>
  <c r="AD94"/>
  <c r="AD89" s="1"/>
  <c r="AC94"/>
  <c r="AC89" s="1"/>
  <c r="AE80"/>
  <c r="AE79" s="1"/>
  <c r="AD80"/>
  <c r="AD79" s="1"/>
  <c r="AC80"/>
  <c r="AC79" s="1"/>
  <c r="AE77"/>
  <c r="AD77"/>
  <c r="AD76" s="1"/>
  <c r="AC77"/>
  <c r="AC76" s="1"/>
  <c r="AE74"/>
  <c r="AE73" s="1"/>
  <c r="AD74"/>
  <c r="AC74"/>
  <c r="AE71"/>
  <c r="AE70" s="1"/>
  <c r="AD71"/>
  <c r="AD70" s="1"/>
  <c r="AC71"/>
  <c r="AE68"/>
  <c r="AE67" s="1"/>
  <c r="AD68"/>
  <c r="AD67" s="1"/>
  <c r="AC68"/>
  <c r="AC67" s="1"/>
  <c r="AE65"/>
  <c r="AD65"/>
  <c r="AD64" s="1"/>
  <c r="AC65"/>
  <c r="AC64" s="1"/>
  <c r="AE62"/>
  <c r="AE61" s="1"/>
  <c r="AD62"/>
  <c r="AC62"/>
  <c r="AC61" s="1"/>
  <c r="AE56"/>
  <c r="AE55" s="1"/>
  <c r="AD56"/>
  <c r="AD55" s="1"/>
  <c r="AC56"/>
  <c r="AE53"/>
  <c r="AE52" s="1"/>
  <c r="AD53"/>
  <c r="AD52" s="1"/>
  <c r="AC53"/>
  <c r="AC52" s="1"/>
  <c r="AE50"/>
  <c r="AD50"/>
  <c r="AD49" s="1"/>
  <c r="AC50"/>
  <c r="AC49" s="1"/>
  <c r="AE47"/>
  <c r="AE46" s="1"/>
  <c r="AD47"/>
  <c r="AC47"/>
  <c r="AC46" s="1"/>
  <c r="AE44"/>
  <c r="AE43" s="1"/>
  <c r="AD44"/>
  <c r="AD43" s="1"/>
  <c r="AC44"/>
  <c r="AE40"/>
  <c r="AE39" s="1"/>
  <c r="AD40"/>
  <c r="AC40"/>
  <c r="AC39" s="1"/>
  <c r="AE37"/>
  <c r="AE36" s="1"/>
  <c r="AD37"/>
  <c r="AD36" s="1"/>
  <c r="AC37"/>
  <c r="AE34"/>
  <c r="AE33" s="1"/>
  <c r="AD34"/>
  <c r="AD33" s="1"/>
  <c r="AC34"/>
  <c r="AC33" s="1"/>
  <c r="AE31"/>
  <c r="AD31"/>
  <c r="AD30" s="1"/>
  <c r="AC31"/>
  <c r="AC30" s="1"/>
  <c r="AE28"/>
  <c r="AE27" s="1"/>
  <c r="AD28"/>
  <c r="AC28"/>
  <c r="AC27"/>
  <c r="AE25"/>
  <c r="AE24" s="1"/>
  <c r="AD25"/>
  <c r="AD24" s="1"/>
  <c r="AC25"/>
  <c r="AE22"/>
  <c r="AE21" s="1"/>
  <c r="AD22"/>
  <c r="AD21" s="1"/>
  <c r="AC22"/>
  <c r="AC21" s="1"/>
  <c r="AE19"/>
  <c r="AD19"/>
  <c r="AD18" s="1"/>
  <c r="AC19"/>
  <c r="AC18" s="1"/>
  <c r="AD269" l="1"/>
  <c r="AD752"/>
  <c r="AC760"/>
  <c r="AD814"/>
  <c r="AC752"/>
  <c r="AE773"/>
  <c r="AC773"/>
  <c r="AD773"/>
  <c r="AC780"/>
  <c r="AI15"/>
  <c r="AJ830"/>
  <c r="AK830"/>
  <c r="AC269"/>
  <c r="AC325"/>
  <c r="AD123"/>
  <c r="AC537"/>
  <c r="AC806"/>
  <c r="AE433"/>
  <c r="AD367"/>
  <c r="AE367"/>
  <c r="AE377"/>
  <c r="AD401"/>
  <c r="AE768"/>
  <c r="AC824"/>
  <c r="AD806"/>
  <c r="AD819"/>
  <c r="AC123"/>
  <c r="AE814"/>
  <c r="AC377"/>
  <c r="AE824"/>
  <c r="AC115"/>
  <c r="AC114" s="1"/>
  <c r="AD115"/>
  <c r="AD433"/>
  <c r="AC514"/>
  <c r="AE131"/>
  <c r="AD372"/>
  <c r="AC697"/>
  <c r="AE740"/>
  <c r="AD824"/>
  <c r="AD131"/>
  <c r="AE325"/>
  <c r="AE315"/>
  <c r="AC293"/>
  <c r="AE307"/>
  <c r="AE306" s="1"/>
  <c r="AE710"/>
  <c r="AE232"/>
  <c r="AC704"/>
  <c r="AD296"/>
  <c r="AC336"/>
  <c r="AD568"/>
  <c r="AD768"/>
  <c r="AE266"/>
  <c r="AE514"/>
  <c r="AC614"/>
  <c r="AD629"/>
  <c r="AD504"/>
  <c r="AE548"/>
  <c r="AC617"/>
  <c r="AE760"/>
  <c r="AE632"/>
  <c r="AD697"/>
  <c r="AC726"/>
  <c r="AC73"/>
  <c r="AC723"/>
  <c r="AC645"/>
  <c r="AC591"/>
  <c r="AC564"/>
  <c r="AC556"/>
  <c r="AC504"/>
  <c r="AC372"/>
  <c r="AC367"/>
  <c r="AC366" s="1"/>
  <c r="AC315"/>
  <c r="AC238"/>
  <c r="AC198"/>
  <c r="AC190"/>
  <c r="AC36"/>
  <c r="AC111"/>
  <c r="AD284"/>
  <c r="AD345"/>
  <c r="AD311" s="1"/>
  <c r="AD438"/>
  <c r="AD760"/>
  <c r="AE806"/>
  <c r="AC43"/>
  <c r="AD46"/>
  <c r="AC96"/>
  <c r="AD114"/>
  <c r="AC131"/>
  <c r="AC146"/>
  <c r="AD184"/>
  <c r="AD195"/>
  <c r="AC204"/>
  <c r="AE226"/>
  <c r="AD229"/>
  <c r="AC232"/>
  <c r="AC290"/>
  <c r="AE296"/>
  <c r="AD302"/>
  <c r="AE356"/>
  <c r="AD359"/>
  <c r="AC362"/>
  <c r="AC349" s="1"/>
  <c r="AE372"/>
  <c r="AD476"/>
  <c r="AC513"/>
  <c r="AE556"/>
  <c r="AE583"/>
  <c r="AD737"/>
  <c r="AE30"/>
  <c r="AD39"/>
  <c r="AE76"/>
  <c r="AE105"/>
  <c r="AE88" s="1"/>
  <c r="AE130"/>
  <c r="AD149"/>
  <c r="AE170"/>
  <c r="AC195"/>
  <c r="AD210"/>
  <c r="AD325"/>
  <c r="AC620"/>
  <c r="AE49"/>
  <c r="AC55"/>
  <c r="AD61"/>
  <c r="AE115"/>
  <c r="AD130"/>
  <c r="AD164"/>
  <c r="AC181"/>
  <c r="AD190"/>
  <c r="AD198"/>
  <c r="AE201"/>
  <c r="AC235"/>
  <c r="AE241"/>
  <c r="AD250"/>
  <c r="AE260"/>
  <c r="AD263"/>
  <c r="AD253" s="1"/>
  <c r="AC266"/>
  <c r="AE276"/>
  <c r="AE269" s="1"/>
  <c r="AD315"/>
  <c r="AE401"/>
  <c r="AD459"/>
  <c r="AD580"/>
  <c r="AD635"/>
  <c r="AE726"/>
  <c r="AE123"/>
  <c r="AE152"/>
  <c r="AE213"/>
  <c r="AC287"/>
  <c r="AE322"/>
  <c r="AE311" s="1"/>
  <c r="AD377"/>
  <c r="AD765"/>
  <c r="AC768"/>
  <c r="AC797"/>
  <c r="AE18"/>
  <c r="AC24"/>
  <c r="AD27"/>
  <c r="AE64"/>
  <c r="AC70"/>
  <c r="AD73"/>
  <c r="AC99"/>
  <c r="AD102"/>
  <c r="AD88" s="1"/>
  <c r="AC139"/>
  <c r="AC161"/>
  <c r="AD170"/>
  <c r="AE175"/>
  <c r="AE190"/>
  <c r="AD217"/>
  <c r="AE220"/>
  <c r="AE414"/>
  <c r="AD425"/>
  <c r="AE479"/>
  <c r="AE513"/>
  <c r="AC553"/>
  <c r="AE568"/>
  <c r="AC594"/>
  <c r="AE604"/>
  <c r="AC687"/>
  <c r="AD694"/>
  <c r="AC433"/>
  <c r="AE482"/>
  <c r="AE504"/>
  <c r="AC528"/>
  <c r="AE542"/>
  <c r="AC548"/>
  <c r="AE560"/>
  <c r="AC577"/>
  <c r="AC573" s="1"/>
  <c r="AE580"/>
  <c r="AC605"/>
  <c r="AE617"/>
  <c r="AC642"/>
  <c r="AE666"/>
  <c r="AC710"/>
  <c r="AD710"/>
  <c r="AC720"/>
  <c r="AE752"/>
  <c r="AE788"/>
  <c r="AD797"/>
  <c r="AC385"/>
  <c r="AE420"/>
  <c r="AD428"/>
  <c r="AD441"/>
  <c r="AE446"/>
  <c r="AC455"/>
  <c r="AC468"/>
  <c r="AC483"/>
  <c r="AD501"/>
  <c r="AD534"/>
  <c r="AD537"/>
  <c r="AE537"/>
  <c r="AD564"/>
  <c r="AD577"/>
  <c r="AD605"/>
  <c r="AD614"/>
  <c r="AE669"/>
  <c r="AD672"/>
  <c r="AC226"/>
  <c r="AC260"/>
  <c r="AD414"/>
  <c r="AD408" s="1"/>
  <c r="AE417"/>
  <c r="AC425"/>
  <c r="AE428"/>
  <c r="AC438"/>
  <c r="AE441"/>
  <c r="AD468"/>
  <c r="AD483"/>
  <c r="AE501"/>
  <c r="AD514"/>
  <c r="AE529"/>
  <c r="AD556"/>
  <c r="AC561"/>
  <c r="AD645"/>
  <c r="AC672"/>
  <c r="AD687"/>
  <c r="AC695"/>
  <c r="AE697"/>
  <c r="AD704"/>
  <c r="AC732"/>
  <c r="AC740"/>
  <c r="AE780"/>
  <c r="AC388"/>
  <c r="AD421"/>
  <c r="AC476"/>
  <c r="AD479"/>
  <c r="AD487"/>
  <c r="AE493"/>
  <c r="AE492" s="1"/>
  <c r="AD548"/>
  <c r="AC569"/>
  <c r="AE573"/>
  <c r="AE591"/>
  <c r="AC597"/>
  <c r="AD600"/>
  <c r="AE614"/>
  <c r="AC635"/>
  <c r="AD666"/>
  <c r="AD780"/>
  <c r="AC608"/>
  <c r="AC623"/>
  <c r="AD626"/>
  <c r="AE629"/>
  <c r="AE648"/>
  <c r="AC654"/>
  <c r="AD657"/>
  <c r="AE723"/>
  <c r="AD729"/>
  <c r="AD740"/>
  <c r="AE785"/>
  <c r="AD803"/>
  <c r="AE660"/>
  <c r="AE672"/>
  <c r="AE687"/>
  <c r="AE729"/>
  <c r="AE803"/>
  <c r="AE811"/>
  <c r="AE717"/>
  <c r="AD785"/>
  <c r="AC814"/>
  <c r="AC819"/>
  <c r="Z558"/>
  <c r="AF558" s="1"/>
  <c r="AL558" s="1"/>
  <c r="AR558" s="1"/>
  <c r="AA558"/>
  <c r="AG558" s="1"/>
  <c r="AM558" s="1"/>
  <c r="AS558" s="1"/>
  <c r="AB558"/>
  <c r="AH558" s="1"/>
  <c r="AN558" s="1"/>
  <c r="AT558" s="1"/>
  <c r="X557"/>
  <c r="X556" s="1"/>
  <c r="AA556" s="1"/>
  <c r="Y557"/>
  <c r="Y556" s="1"/>
  <c r="AB556" s="1"/>
  <c r="W557"/>
  <c r="Z557" s="1"/>
  <c r="AF557" s="1"/>
  <c r="AL557" s="1"/>
  <c r="AR557" s="1"/>
  <c r="Z125"/>
  <c r="AF125" s="1"/>
  <c r="AL125" s="1"/>
  <c r="AR125" s="1"/>
  <c r="AA125"/>
  <c r="AG125" s="1"/>
  <c r="AM125" s="1"/>
  <c r="AS125" s="1"/>
  <c r="AB125"/>
  <c r="AH125" s="1"/>
  <c r="AN125" s="1"/>
  <c r="AT125" s="1"/>
  <c r="Z127"/>
  <c r="AF127" s="1"/>
  <c r="AL127" s="1"/>
  <c r="AR127" s="1"/>
  <c r="AA127"/>
  <c r="AG127" s="1"/>
  <c r="AM127" s="1"/>
  <c r="AS127" s="1"/>
  <c r="AB127"/>
  <c r="AH127" s="1"/>
  <c r="AN127" s="1"/>
  <c r="AT127" s="1"/>
  <c r="X126"/>
  <c r="AA126" s="1"/>
  <c r="AG126" s="1"/>
  <c r="AM126" s="1"/>
  <c r="AS126" s="1"/>
  <c r="Y126"/>
  <c r="AB126" s="1"/>
  <c r="AH126" s="1"/>
  <c r="AN126" s="1"/>
  <c r="AT126" s="1"/>
  <c r="X124"/>
  <c r="AA124" s="1"/>
  <c r="AG124" s="1"/>
  <c r="AM124" s="1"/>
  <c r="AS124" s="1"/>
  <c r="Y124"/>
  <c r="W126"/>
  <c r="W124"/>
  <c r="Z124" s="1"/>
  <c r="AF124" s="1"/>
  <c r="AL124" s="1"/>
  <c r="AR124" s="1"/>
  <c r="AD638" l="1"/>
  <c r="AE432"/>
  <c r="AI830"/>
  <c r="AC283"/>
  <c r="AD142"/>
  <c r="AE408"/>
  <c r="AC88"/>
  <c r="AC311"/>
  <c r="AD42"/>
  <c r="AE42"/>
  <c r="AC142"/>
  <c r="AC42"/>
  <c r="W556"/>
  <c r="Z556" s="1"/>
  <c r="AF556" s="1"/>
  <c r="AL556" s="1"/>
  <c r="AR556" s="1"/>
  <c r="AA557"/>
  <c r="AG557" s="1"/>
  <c r="AM557" s="1"/>
  <c r="AS557" s="1"/>
  <c r="AG556"/>
  <c r="AM556" s="1"/>
  <c r="AS556" s="1"/>
  <c r="AE424"/>
  <c r="AH556"/>
  <c r="AN556" s="1"/>
  <c r="AT556" s="1"/>
  <c r="AB557"/>
  <c r="AH557" s="1"/>
  <c r="AN557" s="1"/>
  <c r="AT557" s="1"/>
  <c r="AE467"/>
  <c r="AE283"/>
  <c r="AC500"/>
  <c r="AC613"/>
  <c r="AC568"/>
  <c r="AD482"/>
  <c r="AD560"/>
  <c r="AC482"/>
  <c r="AC638"/>
  <c r="AC604"/>
  <c r="AC533"/>
  <c r="AD424"/>
  <c r="AE384"/>
  <c r="AE253"/>
  <c r="AE169"/>
  <c r="AE114"/>
  <c r="AD17"/>
  <c r="AD573"/>
  <c r="AD283"/>
  <c r="AE590"/>
  <c r="AD420"/>
  <c r="AC694"/>
  <c r="AE528"/>
  <c r="AE500"/>
  <c r="AC424"/>
  <c r="AC253"/>
  <c r="AD604"/>
  <c r="AC384"/>
  <c r="AC432"/>
  <c r="AE17"/>
  <c r="AE366"/>
  <c r="AE349"/>
  <c r="AD169"/>
  <c r="AE142"/>
  <c r="AD665"/>
  <c r="AD533"/>
  <c r="AC729"/>
  <c r="AC590"/>
  <c r="AC560"/>
  <c r="AD467"/>
  <c r="AD613"/>
  <c r="AC467"/>
  <c r="AE665"/>
  <c r="AD590"/>
  <c r="AC216"/>
  <c r="AD349"/>
  <c r="AE216"/>
  <c r="AC130"/>
  <c r="AC17"/>
  <c r="AC169"/>
  <c r="AE613"/>
  <c r="AD384"/>
  <c r="AE533"/>
  <c r="AD513"/>
  <c r="AD500"/>
  <c r="AE466"/>
  <c r="AD366"/>
  <c r="AD216"/>
  <c r="AE638"/>
  <c r="AD432"/>
  <c r="Z126"/>
  <c r="AF126" s="1"/>
  <c r="AL126" s="1"/>
  <c r="AR126" s="1"/>
  <c r="Y123"/>
  <c r="X123"/>
  <c r="AB124"/>
  <c r="AH124" s="1"/>
  <c r="AN124" s="1"/>
  <c r="AT124" s="1"/>
  <c r="W733"/>
  <c r="W725"/>
  <c r="AC665" l="1"/>
  <c r="AD612"/>
  <c r="AD466"/>
  <c r="AD168"/>
  <c r="AE16"/>
  <c r="AC383"/>
  <c r="AC168"/>
  <c r="AE168"/>
  <c r="AE383"/>
  <c r="AC16"/>
  <c r="AD383"/>
  <c r="AE612"/>
  <c r="AC466"/>
  <c r="AD16"/>
  <c r="AC612"/>
  <c r="X395"/>
  <c r="Y395"/>
  <c r="W395"/>
  <c r="W394" s="1"/>
  <c r="Z790"/>
  <c r="AF790" s="1"/>
  <c r="AL790" s="1"/>
  <c r="AA790"/>
  <c r="AG790" s="1"/>
  <c r="AM790" s="1"/>
  <c r="AB790"/>
  <c r="AH790" s="1"/>
  <c r="AN790" s="1"/>
  <c r="X789"/>
  <c r="X788" s="1"/>
  <c r="AA788" s="1"/>
  <c r="AG788" s="1"/>
  <c r="AM788" s="1"/>
  <c r="Y789"/>
  <c r="Y788" s="1"/>
  <c r="AB788" s="1"/>
  <c r="AH788" s="1"/>
  <c r="AN788" s="1"/>
  <c r="W789"/>
  <c r="W788" s="1"/>
  <c r="Z788" s="1"/>
  <c r="AF788" s="1"/>
  <c r="AL788" s="1"/>
  <c r="W748"/>
  <c r="W745" s="1"/>
  <c r="X745"/>
  <c r="Y745"/>
  <c r="Z747"/>
  <c r="AF747" s="1"/>
  <c r="AL747" s="1"/>
  <c r="AR747" s="1"/>
  <c r="AA747"/>
  <c r="AG747" s="1"/>
  <c r="AM747" s="1"/>
  <c r="AS747" s="1"/>
  <c r="AB747"/>
  <c r="AH747" s="1"/>
  <c r="AN747" s="1"/>
  <c r="AT747" s="1"/>
  <c r="W696"/>
  <c r="X661"/>
  <c r="X660" s="1"/>
  <c r="AA660" s="1"/>
  <c r="AG660" s="1"/>
  <c r="AM660" s="1"/>
  <c r="AS660" s="1"/>
  <c r="Y661"/>
  <c r="AB661" s="1"/>
  <c r="AH661" s="1"/>
  <c r="AN661" s="1"/>
  <c r="AT661" s="1"/>
  <c r="W661"/>
  <c r="W660" s="1"/>
  <c r="Z660" s="1"/>
  <c r="AF660" s="1"/>
  <c r="AL660" s="1"/>
  <c r="AR660" s="1"/>
  <c r="X658"/>
  <c r="X657" s="1"/>
  <c r="AA657" s="1"/>
  <c r="AG657" s="1"/>
  <c r="AM657" s="1"/>
  <c r="AS657" s="1"/>
  <c r="Y658"/>
  <c r="Y657" s="1"/>
  <c r="AB657" s="1"/>
  <c r="AH657" s="1"/>
  <c r="AN657" s="1"/>
  <c r="AT657" s="1"/>
  <c r="W658"/>
  <c r="W657" s="1"/>
  <c r="Z657" s="1"/>
  <c r="AF657" s="1"/>
  <c r="AL657" s="1"/>
  <c r="AR657" s="1"/>
  <c r="X655"/>
  <c r="X654" s="1"/>
  <c r="AA654" s="1"/>
  <c r="AG654" s="1"/>
  <c r="AM654" s="1"/>
  <c r="AS654" s="1"/>
  <c r="Y655"/>
  <c r="Y654" s="1"/>
  <c r="AB654" s="1"/>
  <c r="AH654" s="1"/>
  <c r="AN654" s="1"/>
  <c r="AT654" s="1"/>
  <c r="W655"/>
  <c r="Z655" s="1"/>
  <c r="AF655" s="1"/>
  <c r="AL655" s="1"/>
  <c r="AR655" s="1"/>
  <c r="X652"/>
  <c r="X651" s="1"/>
  <c r="AA651" s="1"/>
  <c r="AG651" s="1"/>
  <c r="AM651" s="1"/>
  <c r="AS651" s="1"/>
  <c r="Y652"/>
  <c r="Y651" s="1"/>
  <c r="AB651" s="1"/>
  <c r="AH651" s="1"/>
  <c r="AN651" s="1"/>
  <c r="AT651" s="1"/>
  <c r="W652"/>
  <c r="W651" s="1"/>
  <c r="Z651" s="1"/>
  <c r="AF651" s="1"/>
  <c r="AL651" s="1"/>
  <c r="AR651" s="1"/>
  <c r="X649"/>
  <c r="X648" s="1"/>
  <c r="AA648" s="1"/>
  <c r="AG648" s="1"/>
  <c r="AM648" s="1"/>
  <c r="AS648" s="1"/>
  <c r="Y649"/>
  <c r="Y648" s="1"/>
  <c r="AB648" s="1"/>
  <c r="AH648" s="1"/>
  <c r="AN648" s="1"/>
  <c r="AT648" s="1"/>
  <c r="W649"/>
  <c r="W648" s="1"/>
  <c r="Z648" s="1"/>
  <c r="AF648" s="1"/>
  <c r="AL648" s="1"/>
  <c r="AR648" s="1"/>
  <c r="X646"/>
  <c r="X645" s="1"/>
  <c r="AA645" s="1"/>
  <c r="AG645" s="1"/>
  <c r="AM645" s="1"/>
  <c r="AS645" s="1"/>
  <c r="Y646"/>
  <c r="Y645" s="1"/>
  <c r="AB645" s="1"/>
  <c r="AH645" s="1"/>
  <c r="AN645" s="1"/>
  <c r="AT645" s="1"/>
  <c r="W646"/>
  <c r="W645" s="1"/>
  <c r="Z645" s="1"/>
  <c r="AF645" s="1"/>
  <c r="AL645" s="1"/>
  <c r="AR645" s="1"/>
  <c r="X643"/>
  <c r="X642" s="1"/>
  <c r="AA642" s="1"/>
  <c r="AG642" s="1"/>
  <c r="AM642" s="1"/>
  <c r="AS642" s="1"/>
  <c r="Y643"/>
  <c r="Y642" s="1"/>
  <c r="AB642" s="1"/>
  <c r="AH642" s="1"/>
  <c r="AN642" s="1"/>
  <c r="AT642" s="1"/>
  <c r="W643"/>
  <c r="W642" s="1"/>
  <c r="Z642" s="1"/>
  <c r="AF642" s="1"/>
  <c r="AL642" s="1"/>
  <c r="AR642" s="1"/>
  <c r="X640"/>
  <c r="X639" s="1"/>
  <c r="Y640"/>
  <c r="Y639" s="1"/>
  <c r="W640"/>
  <c r="W639" s="1"/>
  <c r="X636"/>
  <c r="X635" s="1"/>
  <c r="AA635" s="1"/>
  <c r="AG635" s="1"/>
  <c r="AM635" s="1"/>
  <c r="AS635" s="1"/>
  <c r="Y636"/>
  <c r="Y635" s="1"/>
  <c r="AB635" s="1"/>
  <c r="AH635" s="1"/>
  <c r="AN635" s="1"/>
  <c r="AT635" s="1"/>
  <c r="W636"/>
  <c r="W635" s="1"/>
  <c r="Z635" s="1"/>
  <c r="AF635" s="1"/>
  <c r="AL635" s="1"/>
  <c r="AR635" s="1"/>
  <c r="X633"/>
  <c r="X632" s="1"/>
  <c r="AA632" s="1"/>
  <c r="AG632" s="1"/>
  <c r="AM632" s="1"/>
  <c r="AS632" s="1"/>
  <c r="Y633"/>
  <c r="Y632" s="1"/>
  <c r="AB632" s="1"/>
  <c r="AH632" s="1"/>
  <c r="AN632" s="1"/>
  <c r="AT632" s="1"/>
  <c r="W633"/>
  <c r="W632" s="1"/>
  <c r="Z632" s="1"/>
  <c r="AF632" s="1"/>
  <c r="AL632" s="1"/>
  <c r="AR632" s="1"/>
  <c r="X630"/>
  <c r="X629" s="1"/>
  <c r="AA629" s="1"/>
  <c r="AG629" s="1"/>
  <c r="AM629" s="1"/>
  <c r="AS629" s="1"/>
  <c r="Y630"/>
  <c r="Y629" s="1"/>
  <c r="AB629" s="1"/>
  <c r="AH629" s="1"/>
  <c r="AN629" s="1"/>
  <c r="AT629" s="1"/>
  <c r="W630"/>
  <c r="W629" s="1"/>
  <c r="Z629" s="1"/>
  <c r="AF629" s="1"/>
  <c r="AL629" s="1"/>
  <c r="AR629" s="1"/>
  <c r="X627"/>
  <c r="X626" s="1"/>
  <c r="AA626" s="1"/>
  <c r="AG626" s="1"/>
  <c r="AM626" s="1"/>
  <c r="AS626" s="1"/>
  <c r="Y627"/>
  <c r="Y626" s="1"/>
  <c r="AB626" s="1"/>
  <c r="AH626" s="1"/>
  <c r="AN626" s="1"/>
  <c r="AT626" s="1"/>
  <c r="W627"/>
  <c r="W626" s="1"/>
  <c r="Z626" s="1"/>
  <c r="AF626" s="1"/>
  <c r="AL626" s="1"/>
  <c r="AR626" s="1"/>
  <c r="X624"/>
  <c r="X623" s="1"/>
  <c r="AA623" s="1"/>
  <c r="AG623" s="1"/>
  <c r="AM623" s="1"/>
  <c r="AS623" s="1"/>
  <c r="Y624"/>
  <c r="Y623" s="1"/>
  <c r="AB623" s="1"/>
  <c r="AH623" s="1"/>
  <c r="AN623" s="1"/>
  <c r="AT623" s="1"/>
  <c r="W624"/>
  <c r="W623" s="1"/>
  <c r="Z623" s="1"/>
  <c r="AF623" s="1"/>
  <c r="AL623" s="1"/>
  <c r="AR623" s="1"/>
  <c r="X621"/>
  <c r="X620" s="1"/>
  <c r="AA620" s="1"/>
  <c r="AG620" s="1"/>
  <c r="AM620" s="1"/>
  <c r="AS620" s="1"/>
  <c r="Y621"/>
  <c r="Y620" s="1"/>
  <c r="AB620" s="1"/>
  <c r="AH620" s="1"/>
  <c r="AN620" s="1"/>
  <c r="AT620" s="1"/>
  <c r="W621"/>
  <c r="W620" s="1"/>
  <c r="Z620" s="1"/>
  <c r="AF620" s="1"/>
  <c r="AL620" s="1"/>
  <c r="AR620" s="1"/>
  <c r="X618"/>
  <c r="X617" s="1"/>
  <c r="AA617" s="1"/>
  <c r="AG617" s="1"/>
  <c r="AM617" s="1"/>
  <c r="AS617" s="1"/>
  <c r="Y618"/>
  <c r="AB618" s="1"/>
  <c r="AH618" s="1"/>
  <c r="AN618" s="1"/>
  <c r="AT618" s="1"/>
  <c r="W618"/>
  <c r="W617" s="1"/>
  <c r="Z617" s="1"/>
  <c r="AF617" s="1"/>
  <c r="AL617" s="1"/>
  <c r="AR617" s="1"/>
  <c r="X615"/>
  <c r="X614" s="1"/>
  <c r="Y615"/>
  <c r="AB615" s="1"/>
  <c r="AH615" s="1"/>
  <c r="AN615" s="1"/>
  <c r="AT615" s="1"/>
  <c r="W615"/>
  <c r="W614" s="1"/>
  <c r="AB662"/>
  <c r="AH662" s="1"/>
  <c r="AN662" s="1"/>
  <c r="AT662" s="1"/>
  <c r="AA662"/>
  <c r="AG662" s="1"/>
  <c r="AM662" s="1"/>
  <c r="AS662" s="1"/>
  <c r="Z662"/>
  <c r="AF662" s="1"/>
  <c r="AL662" s="1"/>
  <c r="AR662" s="1"/>
  <c r="Z661"/>
  <c r="AF661" s="1"/>
  <c r="AL661" s="1"/>
  <c r="AR661" s="1"/>
  <c r="AB659"/>
  <c r="AH659" s="1"/>
  <c r="AN659" s="1"/>
  <c r="AT659" s="1"/>
  <c r="AA659"/>
  <c r="AG659" s="1"/>
  <c r="AM659" s="1"/>
  <c r="AS659" s="1"/>
  <c r="Z659"/>
  <c r="AF659" s="1"/>
  <c r="AL659" s="1"/>
  <c r="AR659" s="1"/>
  <c r="AB656"/>
  <c r="AH656" s="1"/>
  <c r="AN656" s="1"/>
  <c r="AT656" s="1"/>
  <c r="AA656"/>
  <c r="AG656" s="1"/>
  <c r="AM656" s="1"/>
  <c r="AS656" s="1"/>
  <c r="Z656"/>
  <c r="AF656" s="1"/>
  <c r="AL656" s="1"/>
  <c r="AR656" s="1"/>
  <c r="AA655"/>
  <c r="AG655" s="1"/>
  <c r="AM655" s="1"/>
  <c r="AS655" s="1"/>
  <c r="AB653"/>
  <c r="AH653" s="1"/>
  <c r="AN653" s="1"/>
  <c r="AT653" s="1"/>
  <c r="AA653"/>
  <c r="AG653" s="1"/>
  <c r="AM653" s="1"/>
  <c r="AS653" s="1"/>
  <c r="Z653"/>
  <c r="AF653" s="1"/>
  <c r="AL653" s="1"/>
  <c r="AR653" s="1"/>
  <c r="AB650"/>
  <c r="AH650" s="1"/>
  <c r="AN650" s="1"/>
  <c r="AT650" s="1"/>
  <c r="AA650"/>
  <c r="AG650" s="1"/>
  <c r="AM650" s="1"/>
  <c r="AS650" s="1"/>
  <c r="Z650"/>
  <c r="AF650" s="1"/>
  <c r="AL650" s="1"/>
  <c r="AR650" s="1"/>
  <c r="AB647"/>
  <c r="AH647" s="1"/>
  <c r="AN647" s="1"/>
  <c r="AT647" s="1"/>
  <c r="AA647"/>
  <c r="AG647" s="1"/>
  <c r="AM647" s="1"/>
  <c r="AS647" s="1"/>
  <c r="Z647"/>
  <c r="AF647" s="1"/>
  <c r="AL647" s="1"/>
  <c r="AR647" s="1"/>
  <c r="AB644"/>
  <c r="AH644" s="1"/>
  <c r="AN644" s="1"/>
  <c r="AT644" s="1"/>
  <c r="AA644"/>
  <c r="AG644" s="1"/>
  <c r="AM644" s="1"/>
  <c r="AS644" s="1"/>
  <c r="Z644"/>
  <c r="AF644" s="1"/>
  <c r="AL644" s="1"/>
  <c r="AR644" s="1"/>
  <c r="AB641"/>
  <c r="AH641" s="1"/>
  <c r="AN641" s="1"/>
  <c r="AT641" s="1"/>
  <c r="AA641"/>
  <c r="AG641" s="1"/>
  <c r="AM641" s="1"/>
  <c r="AS641" s="1"/>
  <c r="Z641"/>
  <c r="AF641" s="1"/>
  <c r="AL641" s="1"/>
  <c r="AR641" s="1"/>
  <c r="AB637"/>
  <c r="AH637" s="1"/>
  <c r="AN637" s="1"/>
  <c r="AT637" s="1"/>
  <c r="AA637"/>
  <c r="AG637" s="1"/>
  <c r="AM637" s="1"/>
  <c r="AS637" s="1"/>
  <c r="Z637"/>
  <c r="AF637" s="1"/>
  <c r="AL637" s="1"/>
  <c r="AR637" s="1"/>
  <c r="AB634"/>
  <c r="AH634" s="1"/>
  <c r="AN634" s="1"/>
  <c r="AT634" s="1"/>
  <c r="AA634"/>
  <c r="AG634" s="1"/>
  <c r="AM634" s="1"/>
  <c r="AS634" s="1"/>
  <c r="Z634"/>
  <c r="AF634" s="1"/>
  <c r="AL634" s="1"/>
  <c r="AR634" s="1"/>
  <c r="AB631"/>
  <c r="AH631" s="1"/>
  <c r="AN631" s="1"/>
  <c r="AT631" s="1"/>
  <c r="AA631"/>
  <c r="AG631" s="1"/>
  <c r="AM631" s="1"/>
  <c r="AS631" s="1"/>
  <c r="Z631"/>
  <c r="AF631" s="1"/>
  <c r="AL631" s="1"/>
  <c r="AR631" s="1"/>
  <c r="AB628"/>
  <c r="AH628" s="1"/>
  <c r="AN628" s="1"/>
  <c r="AT628" s="1"/>
  <c r="AA628"/>
  <c r="AG628" s="1"/>
  <c r="AM628" s="1"/>
  <c r="AS628" s="1"/>
  <c r="Z628"/>
  <c r="AF628" s="1"/>
  <c r="AL628" s="1"/>
  <c r="AR628" s="1"/>
  <c r="AB625"/>
  <c r="AH625" s="1"/>
  <c r="AN625" s="1"/>
  <c r="AT625" s="1"/>
  <c r="AA625"/>
  <c r="AG625" s="1"/>
  <c r="AM625" s="1"/>
  <c r="AS625" s="1"/>
  <c r="Z625"/>
  <c r="AF625" s="1"/>
  <c r="AL625" s="1"/>
  <c r="AR625" s="1"/>
  <c r="Z624"/>
  <c r="AF624" s="1"/>
  <c r="AL624" s="1"/>
  <c r="AR624" s="1"/>
  <c r="AB622"/>
  <c r="AH622" s="1"/>
  <c r="AN622" s="1"/>
  <c r="AT622" s="1"/>
  <c r="AA622"/>
  <c r="AG622" s="1"/>
  <c r="AM622" s="1"/>
  <c r="AS622" s="1"/>
  <c r="Z622"/>
  <c r="AF622" s="1"/>
  <c r="AL622" s="1"/>
  <c r="AR622" s="1"/>
  <c r="AB619"/>
  <c r="AH619" s="1"/>
  <c r="AN619" s="1"/>
  <c r="AT619" s="1"/>
  <c r="AA619"/>
  <c r="AG619" s="1"/>
  <c r="AM619" s="1"/>
  <c r="AS619" s="1"/>
  <c r="Z619"/>
  <c r="AF619" s="1"/>
  <c r="AL619" s="1"/>
  <c r="AR619" s="1"/>
  <c r="AB616"/>
  <c r="AH616" s="1"/>
  <c r="AN616" s="1"/>
  <c r="AT616" s="1"/>
  <c r="AA616"/>
  <c r="AG616" s="1"/>
  <c r="AM616" s="1"/>
  <c r="AS616" s="1"/>
  <c r="Z616"/>
  <c r="AF616" s="1"/>
  <c r="AL616" s="1"/>
  <c r="AR616" s="1"/>
  <c r="U612"/>
  <c r="V612"/>
  <c r="T612"/>
  <c r="X609"/>
  <c r="X608" s="1"/>
  <c r="AA608" s="1"/>
  <c r="AG608" s="1"/>
  <c r="AM608" s="1"/>
  <c r="AS608" s="1"/>
  <c r="Y609"/>
  <c r="AB609" s="1"/>
  <c r="AH609" s="1"/>
  <c r="AN609" s="1"/>
  <c r="AT609" s="1"/>
  <c r="W609"/>
  <c r="W608" s="1"/>
  <c r="Z608" s="1"/>
  <c r="AF608" s="1"/>
  <c r="AL608" s="1"/>
  <c r="AR608" s="1"/>
  <c r="X606"/>
  <c r="X605" s="1"/>
  <c r="Y606"/>
  <c r="Y605" s="1"/>
  <c r="W606"/>
  <c r="W605" s="1"/>
  <c r="AB610"/>
  <c r="AH610" s="1"/>
  <c r="AN610" s="1"/>
  <c r="AT610" s="1"/>
  <c r="AA610"/>
  <c r="AG610" s="1"/>
  <c r="AM610" s="1"/>
  <c r="AS610" s="1"/>
  <c r="Z610"/>
  <c r="AF610" s="1"/>
  <c r="AL610" s="1"/>
  <c r="AR610" s="1"/>
  <c r="AB607"/>
  <c r="AH607" s="1"/>
  <c r="AN607" s="1"/>
  <c r="AT607" s="1"/>
  <c r="AA607"/>
  <c r="AG607" s="1"/>
  <c r="AM607" s="1"/>
  <c r="AS607" s="1"/>
  <c r="Z607"/>
  <c r="AF607" s="1"/>
  <c r="AL607" s="1"/>
  <c r="AR607" s="1"/>
  <c r="Z550"/>
  <c r="AF550" s="1"/>
  <c r="AL550" s="1"/>
  <c r="AR550" s="1"/>
  <c r="AA550"/>
  <c r="AG550" s="1"/>
  <c r="AM550" s="1"/>
  <c r="AS550" s="1"/>
  <c r="AB550"/>
  <c r="AH550" s="1"/>
  <c r="AN550" s="1"/>
  <c r="AT550" s="1"/>
  <c r="X549"/>
  <c r="AA549" s="1"/>
  <c r="AG549" s="1"/>
  <c r="AM549" s="1"/>
  <c r="AS549" s="1"/>
  <c r="Y549"/>
  <c r="AB549" s="1"/>
  <c r="AH549" s="1"/>
  <c r="AN549" s="1"/>
  <c r="AT549" s="1"/>
  <c r="W549"/>
  <c r="Z549" s="1"/>
  <c r="AF549" s="1"/>
  <c r="AL549" s="1"/>
  <c r="AR549" s="1"/>
  <c r="Z541"/>
  <c r="AF541" s="1"/>
  <c r="AL541" s="1"/>
  <c r="AR541" s="1"/>
  <c r="AA541"/>
  <c r="AG541" s="1"/>
  <c r="AM541" s="1"/>
  <c r="AS541" s="1"/>
  <c r="AB541"/>
  <c r="AH541" s="1"/>
  <c r="AN541" s="1"/>
  <c r="AT541" s="1"/>
  <c r="X540"/>
  <c r="AA540" s="1"/>
  <c r="AG540" s="1"/>
  <c r="AM540" s="1"/>
  <c r="AS540" s="1"/>
  <c r="Y540"/>
  <c r="AB540" s="1"/>
  <c r="AH540" s="1"/>
  <c r="AN540" s="1"/>
  <c r="AT540" s="1"/>
  <c r="W540"/>
  <c r="Z540" s="1"/>
  <c r="AF540" s="1"/>
  <c r="AL540" s="1"/>
  <c r="AR540" s="1"/>
  <c r="X507"/>
  <c r="AA507" s="1"/>
  <c r="AG507" s="1"/>
  <c r="AM507" s="1"/>
  <c r="AS507" s="1"/>
  <c r="Y507"/>
  <c r="AB507" s="1"/>
  <c r="AH507" s="1"/>
  <c r="AN507" s="1"/>
  <c r="AT507" s="1"/>
  <c r="W507"/>
  <c r="Z507" s="1"/>
  <c r="AF507" s="1"/>
  <c r="AL507" s="1"/>
  <c r="AR507" s="1"/>
  <c r="W511"/>
  <c r="W510" s="1"/>
  <c r="Z510" s="1"/>
  <c r="AF510" s="1"/>
  <c r="AL510" s="1"/>
  <c r="AR510" s="1"/>
  <c r="W506"/>
  <c r="W505" s="1"/>
  <c r="AA506"/>
  <c r="AG506" s="1"/>
  <c r="AM506" s="1"/>
  <c r="AS506" s="1"/>
  <c r="AB506"/>
  <c r="AH506" s="1"/>
  <c r="AN506" s="1"/>
  <c r="AT506" s="1"/>
  <c r="Z508"/>
  <c r="AF508" s="1"/>
  <c r="AL508" s="1"/>
  <c r="AR508" s="1"/>
  <c r="AA508"/>
  <c r="AG508" s="1"/>
  <c r="AM508" s="1"/>
  <c r="AS508" s="1"/>
  <c r="AB508"/>
  <c r="AH508" s="1"/>
  <c r="AN508" s="1"/>
  <c r="AT508" s="1"/>
  <c r="AA511"/>
  <c r="AG511" s="1"/>
  <c r="AM511" s="1"/>
  <c r="AS511" s="1"/>
  <c r="AB511"/>
  <c r="AH511" s="1"/>
  <c r="AN511" s="1"/>
  <c r="AT511" s="1"/>
  <c r="X510"/>
  <c r="AA510" s="1"/>
  <c r="AG510" s="1"/>
  <c r="AM510" s="1"/>
  <c r="AS510" s="1"/>
  <c r="Y510"/>
  <c r="AB510" s="1"/>
  <c r="AH510" s="1"/>
  <c r="AN510" s="1"/>
  <c r="AT510" s="1"/>
  <c r="X505"/>
  <c r="AA505" s="1"/>
  <c r="AG505" s="1"/>
  <c r="AM505" s="1"/>
  <c r="AS505" s="1"/>
  <c r="Y505"/>
  <c r="AB505" s="1"/>
  <c r="AH505" s="1"/>
  <c r="AN505" s="1"/>
  <c r="AT505" s="1"/>
  <c r="Z478"/>
  <c r="AF478" s="1"/>
  <c r="AL478" s="1"/>
  <c r="AR478" s="1"/>
  <c r="AA478"/>
  <c r="AG478" s="1"/>
  <c r="AM478" s="1"/>
  <c r="AS478" s="1"/>
  <c r="AB478"/>
  <c r="AH478" s="1"/>
  <c r="AN478" s="1"/>
  <c r="AT478" s="1"/>
  <c r="X477"/>
  <c r="X476" s="1"/>
  <c r="AA476" s="1"/>
  <c r="AG476" s="1"/>
  <c r="AM476" s="1"/>
  <c r="AS476" s="1"/>
  <c r="Y477"/>
  <c r="Y476" s="1"/>
  <c r="AB476" s="1"/>
  <c r="AH476" s="1"/>
  <c r="AN476" s="1"/>
  <c r="AT476" s="1"/>
  <c r="W477"/>
  <c r="W476" s="1"/>
  <c r="Z476" s="1"/>
  <c r="AF476" s="1"/>
  <c r="AL476" s="1"/>
  <c r="AR476" s="1"/>
  <c r="X402"/>
  <c r="Y402"/>
  <c r="W402"/>
  <c r="W401" s="1"/>
  <c r="Z390"/>
  <c r="AF390" s="1"/>
  <c r="AL390" s="1"/>
  <c r="AR390" s="1"/>
  <c r="AA390"/>
  <c r="AG390" s="1"/>
  <c r="AM390" s="1"/>
  <c r="AS390" s="1"/>
  <c r="AB390"/>
  <c r="AH390" s="1"/>
  <c r="AN390" s="1"/>
  <c r="AT390" s="1"/>
  <c r="X389"/>
  <c r="X388" s="1"/>
  <c r="AA388" s="1"/>
  <c r="AG388" s="1"/>
  <c r="AM388" s="1"/>
  <c r="AS388" s="1"/>
  <c r="Y389"/>
  <c r="Y388" s="1"/>
  <c r="AB388" s="1"/>
  <c r="AH388" s="1"/>
  <c r="AN388" s="1"/>
  <c r="AT388" s="1"/>
  <c r="W389"/>
  <c r="W388" s="1"/>
  <c r="Z388" s="1"/>
  <c r="AF388" s="1"/>
  <c r="AL388" s="1"/>
  <c r="AR388" s="1"/>
  <c r="Z347"/>
  <c r="AF347" s="1"/>
  <c r="AL347" s="1"/>
  <c r="AR347" s="1"/>
  <c r="AA347"/>
  <c r="AG347" s="1"/>
  <c r="AM347" s="1"/>
  <c r="AS347" s="1"/>
  <c r="AB347"/>
  <c r="AH347" s="1"/>
  <c r="AN347" s="1"/>
  <c r="AT347" s="1"/>
  <c r="X346"/>
  <c r="X345" s="1"/>
  <c r="AA345" s="1"/>
  <c r="AG345" s="1"/>
  <c r="AM345" s="1"/>
  <c r="AS345" s="1"/>
  <c r="Y346"/>
  <c r="Y345" s="1"/>
  <c r="AB345" s="1"/>
  <c r="AH345" s="1"/>
  <c r="AN345" s="1"/>
  <c r="AT345" s="1"/>
  <c r="W346"/>
  <c r="Z346" s="1"/>
  <c r="AF346" s="1"/>
  <c r="AL346" s="1"/>
  <c r="AR346" s="1"/>
  <c r="W338"/>
  <c r="Z240"/>
  <c r="AF240" s="1"/>
  <c r="AL240" s="1"/>
  <c r="AR240" s="1"/>
  <c r="AA240"/>
  <c r="AG240" s="1"/>
  <c r="AM240" s="1"/>
  <c r="AS240" s="1"/>
  <c r="AB240"/>
  <c r="AH240" s="1"/>
  <c r="AN240" s="1"/>
  <c r="AT240" s="1"/>
  <c r="X239"/>
  <c r="X238" s="1"/>
  <c r="AA238" s="1"/>
  <c r="AG238" s="1"/>
  <c r="AM238" s="1"/>
  <c r="AS238" s="1"/>
  <c r="Y239"/>
  <c r="Y238" s="1"/>
  <c r="AB238" s="1"/>
  <c r="AH238" s="1"/>
  <c r="AN238" s="1"/>
  <c r="AT238" s="1"/>
  <c r="W239"/>
  <c r="W238" s="1"/>
  <c r="Z238" s="1"/>
  <c r="AF238" s="1"/>
  <c r="AL238" s="1"/>
  <c r="AR238" s="1"/>
  <c r="H242"/>
  <c r="H241" s="1"/>
  <c r="I242"/>
  <c r="I241" s="1"/>
  <c r="J242"/>
  <c r="K242"/>
  <c r="K241" s="1"/>
  <c r="L242"/>
  <c r="L241" s="1"/>
  <c r="M242"/>
  <c r="M241" s="1"/>
  <c r="Q242"/>
  <c r="Q241" s="1"/>
  <c r="R242"/>
  <c r="R241" s="1"/>
  <c r="S242"/>
  <c r="S241" s="1"/>
  <c r="W242"/>
  <c r="W241" s="1"/>
  <c r="X242"/>
  <c r="X241" s="1"/>
  <c r="Y242"/>
  <c r="Y241" s="1"/>
  <c r="N243"/>
  <c r="T243" s="1"/>
  <c r="Z243" s="1"/>
  <c r="AF243" s="1"/>
  <c r="AL243" s="1"/>
  <c r="AR243" s="1"/>
  <c r="O243"/>
  <c r="U243" s="1"/>
  <c r="AA243" s="1"/>
  <c r="AG243" s="1"/>
  <c r="AM243" s="1"/>
  <c r="AS243" s="1"/>
  <c r="P243"/>
  <c r="V243" s="1"/>
  <c r="AB243" s="1"/>
  <c r="AH243" s="1"/>
  <c r="AN243" s="1"/>
  <c r="AT243" s="1"/>
  <c r="Z234"/>
  <c r="AF234" s="1"/>
  <c r="AL234" s="1"/>
  <c r="AR234" s="1"/>
  <c r="AA234"/>
  <c r="AG234" s="1"/>
  <c r="AM234" s="1"/>
  <c r="AS234" s="1"/>
  <c r="AB234"/>
  <c r="AH234" s="1"/>
  <c r="AN234" s="1"/>
  <c r="AT234" s="1"/>
  <c r="X233"/>
  <c r="X232" s="1"/>
  <c r="AA232" s="1"/>
  <c r="AG232" s="1"/>
  <c r="AM232" s="1"/>
  <c r="AS232" s="1"/>
  <c r="Y233"/>
  <c r="Y232" s="1"/>
  <c r="AB232" s="1"/>
  <c r="AH232" s="1"/>
  <c r="AN232" s="1"/>
  <c r="AT232" s="1"/>
  <c r="W233"/>
  <c r="W232" s="1"/>
  <c r="Z206"/>
  <c r="AF206" s="1"/>
  <c r="AL206" s="1"/>
  <c r="AR206" s="1"/>
  <c r="AA206"/>
  <c r="AG206" s="1"/>
  <c r="AM206" s="1"/>
  <c r="AS206" s="1"/>
  <c r="AB206"/>
  <c r="AH206" s="1"/>
  <c r="AN206" s="1"/>
  <c r="AT206" s="1"/>
  <c r="X205"/>
  <c r="X204" s="1"/>
  <c r="AA204" s="1"/>
  <c r="AG204" s="1"/>
  <c r="AM204" s="1"/>
  <c r="AS204" s="1"/>
  <c r="Y205"/>
  <c r="Y204" s="1"/>
  <c r="AB204" s="1"/>
  <c r="AH204" s="1"/>
  <c r="AN204" s="1"/>
  <c r="AT204" s="1"/>
  <c r="W205"/>
  <c r="Z205" s="1"/>
  <c r="AF205" s="1"/>
  <c r="AL205" s="1"/>
  <c r="AR205" s="1"/>
  <c r="W197"/>
  <c r="W194"/>
  <c r="AA630" l="1"/>
  <c r="AG630" s="1"/>
  <c r="AM630" s="1"/>
  <c r="AS630" s="1"/>
  <c r="AA618"/>
  <c r="AG618" s="1"/>
  <c r="AM618" s="1"/>
  <c r="AS618" s="1"/>
  <c r="AA661"/>
  <c r="AG661" s="1"/>
  <c r="AM661" s="1"/>
  <c r="AS661" s="1"/>
  <c r="AB789"/>
  <c r="AH789" s="1"/>
  <c r="AN789" s="1"/>
  <c r="AE15"/>
  <c r="AD15"/>
  <c r="AC15"/>
  <c r="Z636"/>
  <c r="AF636" s="1"/>
  <c r="AL636" s="1"/>
  <c r="AR636" s="1"/>
  <c r="AB627"/>
  <c r="AH627" s="1"/>
  <c r="AN627" s="1"/>
  <c r="AT627" s="1"/>
  <c r="Z621"/>
  <c r="AF621" s="1"/>
  <c r="AL621" s="1"/>
  <c r="AR621" s="1"/>
  <c r="Z646"/>
  <c r="AF646" s="1"/>
  <c r="AL646" s="1"/>
  <c r="AR646" s="1"/>
  <c r="AB649"/>
  <c r="AH649" s="1"/>
  <c r="AN649" s="1"/>
  <c r="AT649" s="1"/>
  <c r="AA652"/>
  <c r="AG652" s="1"/>
  <c r="AM652" s="1"/>
  <c r="AS652" s="1"/>
  <c r="Z658"/>
  <c r="AF658" s="1"/>
  <c r="AL658" s="1"/>
  <c r="AR658" s="1"/>
  <c r="AA789"/>
  <c r="AG789" s="1"/>
  <c r="AM789" s="1"/>
  <c r="AA640"/>
  <c r="AG640" s="1"/>
  <c r="AM640" s="1"/>
  <c r="AS640" s="1"/>
  <c r="Z789"/>
  <c r="AF789" s="1"/>
  <c r="AL789" s="1"/>
  <c r="AB621"/>
  <c r="AH621" s="1"/>
  <c r="AN621" s="1"/>
  <c r="AT621" s="1"/>
  <c r="AA624"/>
  <c r="AG624" s="1"/>
  <c r="AM624" s="1"/>
  <c r="AS624" s="1"/>
  <c r="AB633"/>
  <c r="AH633" s="1"/>
  <c r="AN633" s="1"/>
  <c r="AT633" s="1"/>
  <c r="Z618"/>
  <c r="AF618" s="1"/>
  <c r="AL618" s="1"/>
  <c r="AR618" s="1"/>
  <c r="AA636"/>
  <c r="AG636" s="1"/>
  <c r="AM636" s="1"/>
  <c r="AS636" s="1"/>
  <c r="Z643"/>
  <c r="AF643" s="1"/>
  <c r="AL643" s="1"/>
  <c r="AR643" s="1"/>
  <c r="Z511"/>
  <c r="AF511" s="1"/>
  <c r="AL511" s="1"/>
  <c r="AR511" s="1"/>
  <c r="AA646"/>
  <c r="AG646" s="1"/>
  <c r="AM646" s="1"/>
  <c r="AS646" s="1"/>
  <c r="Z652"/>
  <c r="AF652" s="1"/>
  <c r="AL652" s="1"/>
  <c r="AR652" s="1"/>
  <c r="AB477"/>
  <c r="AH477" s="1"/>
  <c r="AN477" s="1"/>
  <c r="AT477" s="1"/>
  <c r="AA609"/>
  <c r="AG609" s="1"/>
  <c r="AM609" s="1"/>
  <c r="AS609" s="1"/>
  <c r="Z640"/>
  <c r="AF640" s="1"/>
  <c r="AL640" s="1"/>
  <c r="AR640" s="1"/>
  <c r="W654"/>
  <c r="Z654" s="1"/>
  <c r="AF654" s="1"/>
  <c r="AL654" s="1"/>
  <c r="AR654" s="1"/>
  <c r="Z649"/>
  <c r="AF649" s="1"/>
  <c r="AL649" s="1"/>
  <c r="AR649" s="1"/>
  <c r="Z633"/>
  <c r="AF633" s="1"/>
  <c r="AL633" s="1"/>
  <c r="AR633" s="1"/>
  <c r="Z630"/>
  <c r="AF630" s="1"/>
  <c r="AL630" s="1"/>
  <c r="AR630" s="1"/>
  <c r="Z615"/>
  <c r="AF615" s="1"/>
  <c r="AL615" s="1"/>
  <c r="AR615" s="1"/>
  <c r="Y660"/>
  <c r="AB660" s="1"/>
  <c r="AH660" s="1"/>
  <c r="AN660" s="1"/>
  <c r="AT660" s="1"/>
  <c r="AB658"/>
  <c r="AH658" s="1"/>
  <c r="AN658" s="1"/>
  <c r="AT658" s="1"/>
  <c r="AA658"/>
  <c r="AG658" s="1"/>
  <c r="AM658" s="1"/>
  <c r="AS658" s="1"/>
  <c r="AB655"/>
  <c r="AH655" s="1"/>
  <c r="AN655" s="1"/>
  <c r="AT655" s="1"/>
  <c r="AB652"/>
  <c r="AH652" s="1"/>
  <c r="AN652" s="1"/>
  <c r="AT652" s="1"/>
  <c r="AA649"/>
  <c r="AG649" s="1"/>
  <c r="AM649" s="1"/>
  <c r="AS649" s="1"/>
  <c r="AB646"/>
  <c r="AH646" s="1"/>
  <c r="AN646" s="1"/>
  <c r="AT646" s="1"/>
  <c r="AB643"/>
  <c r="AH643" s="1"/>
  <c r="AN643" s="1"/>
  <c r="AT643" s="1"/>
  <c r="AA643"/>
  <c r="AG643" s="1"/>
  <c r="AM643" s="1"/>
  <c r="AS643" s="1"/>
  <c r="AB639"/>
  <c r="AH639" s="1"/>
  <c r="AN639" s="1"/>
  <c r="AT639" s="1"/>
  <c r="X638"/>
  <c r="AA638" s="1"/>
  <c r="AG638" s="1"/>
  <c r="AM638" s="1"/>
  <c r="AS638" s="1"/>
  <c r="AA639"/>
  <c r="AG639" s="1"/>
  <c r="AM639" s="1"/>
  <c r="AS639" s="1"/>
  <c r="AB640"/>
  <c r="AH640" s="1"/>
  <c r="AN640" s="1"/>
  <c r="AT640" s="1"/>
  <c r="Z639"/>
  <c r="AF639" s="1"/>
  <c r="AL639" s="1"/>
  <c r="AR639" s="1"/>
  <c r="AB636"/>
  <c r="AH636" s="1"/>
  <c r="AN636" s="1"/>
  <c r="AT636" s="1"/>
  <c r="AA633"/>
  <c r="AG633" s="1"/>
  <c r="AM633" s="1"/>
  <c r="AS633" s="1"/>
  <c r="AB630"/>
  <c r="AH630" s="1"/>
  <c r="AN630" s="1"/>
  <c r="AT630" s="1"/>
  <c r="AA627"/>
  <c r="AG627" s="1"/>
  <c r="AM627" s="1"/>
  <c r="AS627" s="1"/>
  <c r="Z627"/>
  <c r="AF627" s="1"/>
  <c r="AL627" s="1"/>
  <c r="AR627" s="1"/>
  <c r="AB624"/>
  <c r="AH624" s="1"/>
  <c r="AN624" s="1"/>
  <c r="AT624" s="1"/>
  <c r="AA621"/>
  <c r="AG621" s="1"/>
  <c r="AM621" s="1"/>
  <c r="AS621" s="1"/>
  <c r="Y617"/>
  <c r="AB617" s="1"/>
  <c r="AH617" s="1"/>
  <c r="AN617" s="1"/>
  <c r="AT617" s="1"/>
  <c r="AA614"/>
  <c r="AG614" s="1"/>
  <c r="AM614" s="1"/>
  <c r="AS614" s="1"/>
  <c r="X613"/>
  <c r="AA615"/>
  <c r="AG615" s="1"/>
  <c r="AM615" s="1"/>
  <c r="AS615" s="1"/>
  <c r="Y614"/>
  <c r="W613"/>
  <c r="Z614"/>
  <c r="AF614" s="1"/>
  <c r="AL614" s="1"/>
  <c r="AR614" s="1"/>
  <c r="AA606"/>
  <c r="AG606" s="1"/>
  <c r="AM606" s="1"/>
  <c r="AS606" s="1"/>
  <c r="Z609"/>
  <c r="AF609" s="1"/>
  <c r="AL609" s="1"/>
  <c r="AR609" s="1"/>
  <c r="Z606"/>
  <c r="AF606" s="1"/>
  <c r="AL606" s="1"/>
  <c r="AR606" s="1"/>
  <c r="Y608"/>
  <c r="AB608" s="1"/>
  <c r="AH608" s="1"/>
  <c r="AN608" s="1"/>
  <c r="AT608" s="1"/>
  <c r="AB605"/>
  <c r="AH605" s="1"/>
  <c r="AN605" s="1"/>
  <c r="AT605" s="1"/>
  <c r="X604"/>
  <c r="AA604" s="1"/>
  <c r="AG604" s="1"/>
  <c r="AM604" s="1"/>
  <c r="AS604" s="1"/>
  <c r="AA605"/>
  <c r="AG605" s="1"/>
  <c r="AM605" s="1"/>
  <c r="AS605" s="1"/>
  <c r="AB606"/>
  <c r="AH606" s="1"/>
  <c r="AN606" s="1"/>
  <c r="AT606" s="1"/>
  <c r="W604"/>
  <c r="Z604" s="1"/>
  <c r="AF604" s="1"/>
  <c r="AL604" s="1"/>
  <c r="AR604" s="1"/>
  <c r="Z605"/>
  <c r="AF605" s="1"/>
  <c r="AL605" s="1"/>
  <c r="AR605" s="1"/>
  <c r="W345"/>
  <c r="Z345" s="1"/>
  <c r="AF345" s="1"/>
  <c r="AL345" s="1"/>
  <c r="AR345" s="1"/>
  <c r="AA389"/>
  <c r="AG389" s="1"/>
  <c r="AM389" s="1"/>
  <c r="AS389" s="1"/>
  <c r="AB346"/>
  <c r="AH346" s="1"/>
  <c r="AN346" s="1"/>
  <c r="AT346" s="1"/>
  <c r="AA477"/>
  <c r="AG477" s="1"/>
  <c r="AM477" s="1"/>
  <c r="AS477" s="1"/>
  <c r="AA346"/>
  <c r="AG346" s="1"/>
  <c r="AM346" s="1"/>
  <c r="AS346" s="1"/>
  <c r="O242"/>
  <c r="U242" s="1"/>
  <c r="AA242" s="1"/>
  <c r="AG242" s="1"/>
  <c r="AM242" s="1"/>
  <c r="AS242" s="1"/>
  <c r="P242"/>
  <c r="V242" s="1"/>
  <c r="AB242" s="1"/>
  <c r="AH242" s="1"/>
  <c r="AN242" s="1"/>
  <c r="AT242" s="1"/>
  <c r="AB389"/>
  <c r="AH389" s="1"/>
  <c r="AN389" s="1"/>
  <c r="AT389" s="1"/>
  <c r="W504"/>
  <c r="Z504" s="1"/>
  <c r="AF504" s="1"/>
  <c r="AL504" s="1"/>
  <c r="AR504" s="1"/>
  <c r="Z505"/>
  <c r="AF505" s="1"/>
  <c r="AL505" s="1"/>
  <c r="AR505" s="1"/>
  <c r="Z506"/>
  <c r="AF506" s="1"/>
  <c r="AL506" s="1"/>
  <c r="AR506" s="1"/>
  <c r="Y504"/>
  <c r="AB504" s="1"/>
  <c r="AH504" s="1"/>
  <c r="AN504" s="1"/>
  <c r="AT504" s="1"/>
  <c r="X504"/>
  <c r="AA504" s="1"/>
  <c r="AG504" s="1"/>
  <c r="AM504" s="1"/>
  <c r="AS504" s="1"/>
  <c r="Z477"/>
  <c r="AF477" s="1"/>
  <c r="AL477" s="1"/>
  <c r="AR477" s="1"/>
  <c r="Z389"/>
  <c r="AF389" s="1"/>
  <c r="AL389" s="1"/>
  <c r="AR389" s="1"/>
  <c r="N242"/>
  <c r="T242" s="1"/>
  <c r="Z242" s="1"/>
  <c r="AF242" s="1"/>
  <c r="AL242" s="1"/>
  <c r="AR242" s="1"/>
  <c r="AB239"/>
  <c r="AH239" s="1"/>
  <c r="AN239" s="1"/>
  <c r="AT239" s="1"/>
  <c r="AA239"/>
  <c r="AG239" s="1"/>
  <c r="AM239" s="1"/>
  <c r="AS239" s="1"/>
  <c r="N241"/>
  <c r="T241" s="1"/>
  <c r="Z241" s="1"/>
  <c r="AF241" s="1"/>
  <c r="AL241" s="1"/>
  <c r="AR241" s="1"/>
  <c r="Z239"/>
  <c r="AF239" s="1"/>
  <c r="AL239" s="1"/>
  <c r="AR239" s="1"/>
  <c r="O241"/>
  <c r="U241" s="1"/>
  <c r="AA241" s="1"/>
  <c r="AG241" s="1"/>
  <c r="AM241" s="1"/>
  <c r="AS241" s="1"/>
  <c r="AA205"/>
  <c r="AG205" s="1"/>
  <c r="AM205" s="1"/>
  <c r="AS205" s="1"/>
  <c r="J241"/>
  <c r="P241" s="1"/>
  <c r="V241" s="1"/>
  <c r="AB241" s="1"/>
  <c r="AH241" s="1"/>
  <c r="AN241" s="1"/>
  <c r="AT241" s="1"/>
  <c r="W204"/>
  <c r="Z204" s="1"/>
  <c r="AF204" s="1"/>
  <c r="AL204" s="1"/>
  <c r="AR204" s="1"/>
  <c r="AB233"/>
  <c r="AH233" s="1"/>
  <c r="AN233" s="1"/>
  <c r="AT233" s="1"/>
  <c r="AA233"/>
  <c r="AG233" s="1"/>
  <c r="AM233" s="1"/>
  <c r="AS233" s="1"/>
  <c r="AB205"/>
  <c r="AH205" s="1"/>
  <c r="AN205" s="1"/>
  <c r="AT205" s="1"/>
  <c r="Z232"/>
  <c r="AF232" s="1"/>
  <c r="AL232" s="1"/>
  <c r="AR232" s="1"/>
  <c r="Z233"/>
  <c r="AF233" s="1"/>
  <c r="AL233" s="1"/>
  <c r="AR233" s="1"/>
  <c r="AD830" l="1"/>
  <c r="AE830"/>
  <c r="AC830"/>
  <c r="W638"/>
  <c r="Z638" s="1"/>
  <c r="AF638" s="1"/>
  <c r="AL638" s="1"/>
  <c r="AR638" s="1"/>
  <c r="Y638"/>
  <c r="AB638" s="1"/>
  <c r="AH638" s="1"/>
  <c r="AN638" s="1"/>
  <c r="AT638" s="1"/>
  <c r="X612"/>
  <c r="AA612" s="1"/>
  <c r="AG612" s="1"/>
  <c r="AM612" s="1"/>
  <c r="AS612" s="1"/>
  <c r="AA613"/>
  <c r="AG613" s="1"/>
  <c r="AM613" s="1"/>
  <c r="AS613" s="1"/>
  <c r="AB614"/>
  <c r="AH614" s="1"/>
  <c r="AN614" s="1"/>
  <c r="AT614" s="1"/>
  <c r="Y613"/>
  <c r="Z613"/>
  <c r="AF613" s="1"/>
  <c r="AL613" s="1"/>
  <c r="AR613" s="1"/>
  <c r="Y604"/>
  <c r="AB604" s="1"/>
  <c r="AH604" s="1"/>
  <c r="AN604" s="1"/>
  <c r="AT604" s="1"/>
  <c r="W612" l="1"/>
  <c r="Z612" s="1"/>
  <c r="AF612" s="1"/>
  <c r="AL612" s="1"/>
  <c r="AR612" s="1"/>
  <c r="AB613"/>
  <c r="AH613" s="1"/>
  <c r="AN613" s="1"/>
  <c r="AT613" s="1"/>
  <c r="Y612"/>
  <c r="AB612" s="1"/>
  <c r="AH612" s="1"/>
  <c r="AN612" s="1"/>
  <c r="AT612" s="1"/>
  <c r="Z192" l="1"/>
  <c r="AF192" s="1"/>
  <c r="AL192" s="1"/>
  <c r="AR192" s="1"/>
  <c r="AA192"/>
  <c r="AG192" s="1"/>
  <c r="AM192" s="1"/>
  <c r="AS192" s="1"/>
  <c r="AB192"/>
  <c r="AH192" s="1"/>
  <c r="AN192" s="1"/>
  <c r="AT192" s="1"/>
  <c r="X191"/>
  <c r="AA191" s="1"/>
  <c r="AG191" s="1"/>
  <c r="AM191" s="1"/>
  <c r="AS191" s="1"/>
  <c r="Y191"/>
  <c r="AB191" s="1"/>
  <c r="AH191" s="1"/>
  <c r="AN191" s="1"/>
  <c r="AT191" s="1"/>
  <c r="W191"/>
  <c r="Z191" s="1"/>
  <c r="AF191" s="1"/>
  <c r="AL191" s="1"/>
  <c r="AR191" s="1"/>
  <c r="Z172"/>
  <c r="AF172" s="1"/>
  <c r="AL172" s="1"/>
  <c r="AR172" s="1"/>
  <c r="AA172"/>
  <c r="AG172" s="1"/>
  <c r="AM172" s="1"/>
  <c r="AS172" s="1"/>
  <c r="AB172"/>
  <c r="AH172" s="1"/>
  <c r="AN172" s="1"/>
  <c r="AT172" s="1"/>
  <c r="X171"/>
  <c r="AA171" s="1"/>
  <c r="AG171" s="1"/>
  <c r="AM171" s="1"/>
  <c r="AS171" s="1"/>
  <c r="Y171"/>
  <c r="AB171" s="1"/>
  <c r="AH171" s="1"/>
  <c r="AN171" s="1"/>
  <c r="AT171" s="1"/>
  <c r="W171"/>
  <c r="Z171" l="1"/>
  <c r="AF171" s="1"/>
  <c r="AL171" s="1"/>
  <c r="AR171" s="1"/>
  <c r="Z141" l="1"/>
  <c r="AF141" s="1"/>
  <c r="AL141" s="1"/>
  <c r="AR141" s="1"/>
  <c r="AA141"/>
  <c r="AG141" s="1"/>
  <c r="AM141" s="1"/>
  <c r="AS141" s="1"/>
  <c r="AB141"/>
  <c r="AH141" s="1"/>
  <c r="AN141" s="1"/>
  <c r="AT141" s="1"/>
  <c r="X140"/>
  <c r="X139" s="1"/>
  <c r="Y140"/>
  <c r="Y139" s="1"/>
  <c r="W140"/>
  <c r="W139" s="1"/>
  <c r="Z101"/>
  <c r="AF101" s="1"/>
  <c r="AL101" s="1"/>
  <c r="AR101" s="1"/>
  <c r="AA101"/>
  <c r="AG101" s="1"/>
  <c r="AM101" s="1"/>
  <c r="AS101" s="1"/>
  <c r="AB101"/>
  <c r="AH101" s="1"/>
  <c r="AN101" s="1"/>
  <c r="AT101" s="1"/>
  <c r="X100"/>
  <c r="X99" s="1"/>
  <c r="AA99" s="1"/>
  <c r="AG99" s="1"/>
  <c r="AM99" s="1"/>
  <c r="AS99" s="1"/>
  <c r="Y100"/>
  <c r="Y99" s="1"/>
  <c r="AB99" s="1"/>
  <c r="AH99" s="1"/>
  <c r="AN99" s="1"/>
  <c r="AT99" s="1"/>
  <c r="W100"/>
  <c r="Z100" s="1"/>
  <c r="AF100" s="1"/>
  <c r="AL100" s="1"/>
  <c r="AR100" s="1"/>
  <c r="W98"/>
  <c r="Z75"/>
  <c r="AF75" s="1"/>
  <c r="AL75" s="1"/>
  <c r="AR75" s="1"/>
  <c r="AA75"/>
  <c r="AG75" s="1"/>
  <c r="AM75" s="1"/>
  <c r="AS75" s="1"/>
  <c r="AB75"/>
  <c r="AH75" s="1"/>
  <c r="AN75" s="1"/>
  <c r="AT75" s="1"/>
  <c r="X74"/>
  <c r="X73" s="1"/>
  <c r="AA73" s="1"/>
  <c r="AG73" s="1"/>
  <c r="AM73" s="1"/>
  <c r="AS73" s="1"/>
  <c r="Y74"/>
  <c r="Y73" s="1"/>
  <c r="AB73" s="1"/>
  <c r="AH73" s="1"/>
  <c r="AN73" s="1"/>
  <c r="AT73" s="1"/>
  <c r="W74"/>
  <c r="W73" s="1"/>
  <c r="Z73" s="1"/>
  <c r="AF73" s="1"/>
  <c r="AL73" s="1"/>
  <c r="AR73" s="1"/>
  <c r="W99" l="1"/>
  <c r="Z99" s="1"/>
  <c r="AF99" s="1"/>
  <c r="AL99" s="1"/>
  <c r="AR99" s="1"/>
  <c r="AA100"/>
  <c r="AG100" s="1"/>
  <c r="AM100" s="1"/>
  <c r="AS100" s="1"/>
  <c r="AB140"/>
  <c r="AH140" s="1"/>
  <c r="AN140" s="1"/>
  <c r="AT140" s="1"/>
  <c r="AA140"/>
  <c r="AG140" s="1"/>
  <c r="AM140" s="1"/>
  <c r="AS140" s="1"/>
  <c r="AB74"/>
  <c r="AH74" s="1"/>
  <c r="AN74" s="1"/>
  <c r="AT74" s="1"/>
  <c r="AA74"/>
  <c r="AG74" s="1"/>
  <c r="AM74" s="1"/>
  <c r="AS74" s="1"/>
  <c r="AB100"/>
  <c r="AH100" s="1"/>
  <c r="AN100" s="1"/>
  <c r="AT100" s="1"/>
  <c r="AB139"/>
  <c r="AH139" s="1"/>
  <c r="AN139" s="1"/>
  <c r="AT139" s="1"/>
  <c r="AA139"/>
  <c r="AG139" s="1"/>
  <c r="AM139" s="1"/>
  <c r="AS139" s="1"/>
  <c r="Z140"/>
  <c r="AF140" s="1"/>
  <c r="AL140" s="1"/>
  <c r="AR140" s="1"/>
  <c r="Z139"/>
  <c r="AF139" s="1"/>
  <c r="AL139" s="1"/>
  <c r="AR139" s="1"/>
  <c r="Z74"/>
  <c r="AF74" s="1"/>
  <c r="AL74" s="1"/>
  <c r="AR74" s="1"/>
  <c r="Y827"/>
  <c r="X827"/>
  <c r="W827"/>
  <c r="Y825"/>
  <c r="X825"/>
  <c r="W825"/>
  <c r="Y822"/>
  <c r="X822"/>
  <c r="W822"/>
  <c r="Y820"/>
  <c r="X820"/>
  <c r="W820"/>
  <c r="Y817"/>
  <c r="X817"/>
  <c r="W817"/>
  <c r="Y815"/>
  <c r="X815"/>
  <c r="W815"/>
  <c r="Y812"/>
  <c r="X812"/>
  <c r="X811" s="1"/>
  <c r="W812"/>
  <c r="Y809"/>
  <c r="X809"/>
  <c r="W809"/>
  <c r="Y807"/>
  <c r="X807"/>
  <c r="W807"/>
  <c r="Y804"/>
  <c r="Y803" s="1"/>
  <c r="X804"/>
  <c r="W804"/>
  <c r="W803" s="1"/>
  <c r="Y798"/>
  <c r="Y797" s="1"/>
  <c r="X798"/>
  <c r="X797" s="1"/>
  <c r="W798"/>
  <c r="Y792"/>
  <c r="X792"/>
  <c r="X791" s="1"/>
  <c r="W792"/>
  <c r="W791" s="1"/>
  <c r="Y786"/>
  <c r="X786"/>
  <c r="X785" s="1"/>
  <c r="W786"/>
  <c r="W785" s="1"/>
  <c r="Y783"/>
  <c r="X783"/>
  <c r="W783"/>
  <c r="Y781"/>
  <c r="X781"/>
  <c r="W781"/>
  <c r="Y776"/>
  <c r="X776"/>
  <c r="W776"/>
  <c r="Y774"/>
  <c r="X774"/>
  <c r="W774"/>
  <c r="Y771"/>
  <c r="X771"/>
  <c r="W771"/>
  <c r="Y769"/>
  <c r="X769"/>
  <c r="W769"/>
  <c r="Y766"/>
  <c r="Y765" s="1"/>
  <c r="X766"/>
  <c r="W766"/>
  <c r="W765" s="1"/>
  <c r="Y763"/>
  <c r="X763"/>
  <c r="W763"/>
  <c r="Y761"/>
  <c r="X761"/>
  <c r="W761"/>
  <c r="Y758"/>
  <c r="Y757" s="1"/>
  <c r="X758"/>
  <c r="X757" s="1"/>
  <c r="W758"/>
  <c r="Y755"/>
  <c r="X755"/>
  <c r="W755"/>
  <c r="Y753"/>
  <c r="X753"/>
  <c r="W753"/>
  <c r="Y743"/>
  <c r="X743"/>
  <c r="W743"/>
  <c r="Y741"/>
  <c r="X741"/>
  <c r="W741"/>
  <c r="Y738"/>
  <c r="Y737" s="1"/>
  <c r="X738"/>
  <c r="W738"/>
  <c r="W737" s="1"/>
  <c r="Y734"/>
  <c r="X734"/>
  <c r="W734"/>
  <c r="Y732"/>
  <c r="X732"/>
  <c r="Y730"/>
  <c r="X730"/>
  <c r="W730"/>
  <c r="Y727"/>
  <c r="X727"/>
  <c r="X726" s="1"/>
  <c r="W727"/>
  <c r="W726" s="1"/>
  <c r="Y724"/>
  <c r="Y723" s="1"/>
  <c r="X724"/>
  <c r="W724"/>
  <c r="W723" s="1"/>
  <c r="Y718"/>
  <c r="Y717" s="1"/>
  <c r="X718"/>
  <c r="X717" s="1"/>
  <c r="W718"/>
  <c r="Y708"/>
  <c r="Y707" s="1"/>
  <c r="X708"/>
  <c r="X707" s="1"/>
  <c r="W708"/>
  <c r="W707" s="1"/>
  <c r="Y721"/>
  <c r="X721"/>
  <c r="X720" s="1"/>
  <c r="W721"/>
  <c r="Y705"/>
  <c r="Y704" s="1"/>
  <c r="X705"/>
  <c r="W705"/>
  <c r="W704" s="1"/>
  <c r="Y702"/>
  <c r="X702"/>
  <c r="W702"/>
  <c r="Y700"/>
  <c r="X700"/>
  <c r="W700"/>
  <c r="Y698"/>
  <c r="X698"/>
  <c r="W698"/>
  <c r="Y695"/>
  <c r="X695"/>
  <c r="X694" s="1"/>
  <c r="Y715"/>
  <c r="X715"/>
  <c r="W715"/>
  <c r="Y713"/>
  <c r="X713"/>
  <c r="W713"/>
  <c r="Y711"/>
  <c r="X711"/>
  <c r="W711"/>
  <c r="Y692"/>
  <c r="X692"/>
  <c r="W692"/>
  <c r="Y690"/>
  <c r="X690"/>
  <c r="W690"/>
  <c r="Y688"/>
  <c r="X688"/>
  <c r="W688"/>
  <c r="Y682"/>
  <c r="X682"/>
  <c r="X679" s="1"/>
  <c r="W682"/>
  <c r="Y677"/>
  <c r="X677"/>
  <c r="W677"/>
  <c r="Y675"/>
  <c r="X675"/>
  <c r="W675"/>
  <c r="Y673"/>
  <c r="X673"/>
  <c r="W673"/>
  <c r="Y670"/>
  <c r="X670"/>
  <c r="X669" s="1"/>
  <c r="W670"/>
  <c r="W669" s="1"/>
  <c r="Y667"/>
  <c r="Y666" s="1"/>
  <c r="X667"/>
  <c r="W667"/>
  <c r="W666" s="1"/>
  <c r="Y601"/>
  <c r="X601"/>
  <c r="W601"/>
  <c r="W600" s="1"/>
  <c r="Y598"/>
  <c r="Y597" s="1"/>
  <c r="X598"/>
  <c r="X597" s="1"/>
  <c r="W598"/>
  <c r="Y595"/>
  <c r="Y594" s="1"/>
  <c r="X595"/>
  <c r="X594" s="1"/>
  <c r="W595"/>
  <c r="Y592"/>
  <c r="X592"/>
  <c r="X591" s="1"/>
  <c r="W592"/>
  <c r="W591" s="1"/>
  <c r="Y587"/>
  <c r="X587"/>
  <c r="X586" s="1"/>
  <c r="W587"/>
  <c r="Y581"/>
  <c r="X581"/>
  <c r="X580" s="1"/>
  <c r="W581"/>
  <c r="W580" s="1"/>
  <c r="Y578"/>
  <c r="X578"/>
  <c r="W578"/>
  <c r="W577" s="1"/>
  <c r="Y575"/>
  <c r="Y574" s="1"/>
  <c r="X575"/>
  <c r="W575"/>
  <c r="Y584"/>
  <c r="Y583" s="1"/>
  <c r="X584"/>
  <c r="X583" s="1"/>
  <c r="W584"/>
  <c r="Y570"/>
  <c r="Y569" s="1"/>
  <c r="X570"/>
  <c r="W570"/>
  <c r="Y565"/>
  <c r="X565"/>
  <c r="X564" s="1"/>
  <c r="Y562"/>
  <c r="X562"/>
  <c r="W562"/>
  <c r="W561" s="1"/>
  <c r="Y554"/>
  <c r="X554"/>
  <c r="X553" s="1"/>
  <c r="W554"/>
  <c r="W553" s="1"/>
  <c r="Y551"/>
  <c r="Y548" s="1"/>
  <c r="X551"/>
  <c r="X548" s="1"/>
  <c r="W551"/>
  <c r="W548" s="1"/>
  <c r="Y546"/>
  <c r="Y545" s="1"/>
  <c r="X546"/>
  <c r="W546"/>
  <c r="Y543"/>
  <c r="X543"/>
  <c r="X542" s="1"/>
  <c r="W543"/>
  <c r="W542" s="1"/>
  <c r="Y538"/>
  <c r="Y537" s="1"/>
  <c r="X538"/>
  <c r="X537" s="1"/>
  <c r="W538"/>
  <c r="W537" s="1"/>
  <c r="Y535"/>
  <c r="Y534" s="1"/>
  <c r="X535"/>
  <c r="W535"/>
  <c r="Y530"/>
  <c r="X530"/>
  <c r="W530"/>
  <c r="Y519"/>
  <c r="X519"/>
  <c r="W519"/>
  <c r="Y517"/>
  <c r="X517"/>
  <c r="W517"/>
  <c r="Y515"/>
  <c r="X515"/>
  <c r="W515"/>
  <c r="Y502"/>
  <c r="X502"/>
  <c r="X501" s="1"/>
  <c r="X500" s="1"/>
  <c r="W502"/>
  <c r="W501" s="1"/>
  <c r="W500" s="1"/>
  <c r="Y494"/>
  <c r="X494"/>
  <c r="X493" s="1"/>
  <c r="W494"/>
  <c r="W493" s="1"/>
  <c r="Y489"/>
  <c r="Y488" s="1"/>
  <c r="X489"/>
  <c r="X488" s="1"/>
  <c r="W489"/>
  <c r="Y484"/>
  <c r="X484"/>
  <c r="W484"/>
  <c r="W483" s="1"/>
  <c r="Y480"/>
  <c r="X480"/>
  <c r="X479" s="1"/>
  <c r="W480"/>
  <c r="Y471"/>
  <c r="X471"/>
  <c r="W471"/>
  <c r="Y469"/>
  <c r="X469"/>
  <c r="W469"/>
  <c r="Y461"/>
  <c r="X461"/>
  <c r="X460" s="1"/>
  <c r="W461"/>
  <c r="W460" s="1"/>
  <c r="Y456"/>
  <c r="Y455" s="1"/>
  <c r="X456"/>
  <c r="W456"/>
  <c r="W455" s="1"/>
  <c r="Y450"/>
  <c r="Y449" s="1"/>
  <c r="X450"/>
  <c r="X449" s="1"/>
  <c r="W450"/>
  <c r="W449" s="1"/>
  <c r="Y447"/>
  <c r="X447"/>
  <c r="X446" s="1"/>
  <c r="W447"/>
  <c r="W446" s="1"/>
  <c r="Y442"/>
  <c r="Y441" s="1"/>
  <c r="X442"/>
  <c r="X441" s="1"/>
  <c r="W442"/>
  <c r="Y439"/>
  <c r="Y438" s="1"/>
  <c r="X439"/>
  <c r="X438" s="1"/>
  <c r="W439"/>
  <c r="Y436"/>
  <c r="X436"/>
  <c r="W436"/>
  <c r="Y434"/>
  <c r="X434"/>
  <c r="W434"/>
  <c r="Y429"/>
  <c r="X429"/>
  <c r="X428" s="1"/>
  <c r="W429"/>
  <c r="W428" s="1"/>
  <c r="Y426"/>
  <c r="Y425" s="1"/>
  <c r="X426"/>
  <c r="X425" s="1"/>
  <c r="W426"/>
  <c r="W425" s="1"/>
  <c r="Y422"/>
  <c r="Y421" s="1"/>
  <c r="X422"/>
  <c r="W422"/>
  <c r="Y418"/>
  <c r="X418"/>
  <c r="W418"/>
  <c r="W417" s="1"/>
  <c r="Y415"/>
  <c r="X415"/>
  <c r="X414" s="1"/>
  <c r="W415"/>
  <c r="Y406"/>
  <c r="X406"/>
  <c r="W406"/>
  <c r="Y404"/>
  <c r="X404"/>
  <c r="W404"/>
  <c r="Y399"/>
  <c r="X399"/>
  <c r="W399"/>
  <c r="Y397"/>
  <c r="X397"/>
  <c r="W397"/>
  <c r="Y386"/>
  <c r="X386"/>
  <c r="W386"/>
  <c r="W385" s="1"/>
  <c r="Y380"/>
  <c r="X380"/>
  <c r="W380"/>
  <c r="Y378"/>
  <c r="X378"/>
  <c r="W378"/>
  <c r="Y375"/>
  <c r="X375"/>
  <c r="W375"/>
  <c r="Y373"/>
  <c r="X373"/>
  <c r="W373"/>
  <c r="Y370"/>
  <c r="X370"/>
  <c r="W370"/>
  <c r="Y368"/>
  <c r="X368"/>
  <c r="W368"/>
  <c r="Y363"/>
  <c r="X363"/>
  <c r="X362" s="1"/>
  <c r="W363"/>
  <c r="W362" s="1"/>
  <c r="Y360"/>
  <c r="X360"/>
  <c r="W360"/>
  <c r="W359" s="1"/>
  <c r="Y357"/>
  <c r="Y356" s="1"/>
  <c r="X357"/>
  <c r="W357"/>
  <c r="W356" s="1"/>
  <c r="Y354"/>
  <c r="Y353" s="1"/>
  <c r="X354"/>
  <c r="X353" s="1"/>
  <c r="W354"/>
  <c r="Y351"/>
  <c r="Y350" s="1"/>
  <c r="X351"/>
  <c r="W351"/>
  <c r="Y343"/>
  <c r="Y342" s="1"/>
  <c r="X343"/>
  <c r="W343"/>
  <c r="W342" s="1"/>
  <c r="Y334"/>
  <c r="Y333" s="1"/>
  <c r="X334"/>
  <c r="W334"/>
  <c r="Y320"/>
  <c r="X320"/>
  <c r="W320"/>
  <c r="Y318"/>
  <c r="X318"/>
  <c r="W318"/>
  <c r="Y316"/>
  <c r="X316"/>
  <c r="W316"/>
  <c r="Y330"/>
  <c r="X330"/>
  <c r="W330"/>
  <c r="Y328"/>
  <c r="X328"/>
  <c r="W328"/>
  <c r="Y326"/>
  <c r="X326"/>
  <c r="W326"/>
  <c r="Y337"/>
  <c r="Y336" s="1"/>
  <c r="X337"/>
  <c r="X336" s="1"/>
  <c r="W337"/>
  <c r="Y323"/>
  <c r="X323"/>
  <c r="X322" s="1"/>
  <c r="W323"/>
  <c r="W322" s="1"/>
  <c r="Y308"/>
  <c r="Y307" s="1"/>
  <c r="X308"/>
  <c r="X307" s="1"/>
  <c r="W308"/>
  <c r="Y303"/>
  <c r="Y302" s="1"/>
  <c r="X303"/>
  <c r="W303"/>
  <c r="W302" s="1"/>
  <c r="Y300"/>
  <c r="Y299" s="1"/>
  <c r="X300"/>
  <c r="X299" s="1"/>
  <c r="W300"/>
  <c r="Y297"/>
  <c r="Y296" s="1"/>
  <c r="X297"/>
  <c r="X296" s="1"/>
  <c r="W297"/>
  <c r="W296" s="1"/>
  <c r="Y294"/>
  <c r="X294"/>
  <c r="X293" s="1"/>
  <c r="W294"/>
  <c r="W293" s="1"/>
  <c r="Y291"/>
  <c r="X291"/>
  <c r="W291"/>
  <c r="W290" s="1"/>
  <c r="Y288"/>
  <c r="Y287" s="1"/>
  <c r="X288"/>
  <c r="X287" s="1"/>
  <c r="W288"/>
  <c r="Y285"/>
  <c r="Y284" s="1"/>
  <c r="X285"/>
  <c r="X284" s="1"/>
  <c r="W285"/>
  <c r="W284" s="1"/>
  <c r="Y277"/>
  <c r="Y276" s="1"/>
  <c r="X277"/>
  <c r="X276" s="1"/>
  <c r="W277"/>
  <c r="Y271"/>
  <c r="Y270" s="1"/>
  <c r="X271"/>
  <c r="X270" s="1"/>
  <c r="W271"/>
  <c r="W270" s="1"/>
  <c r="Y267"/>
  <c r="Y266" s="1"/>
  <c r="X267"/>
  <c r="X266" s="1"/>
  <c r="W267"/>
  <c r="Y264"/>
  <c r="Y263" s="1"/>
  <c r="X264"/>
  <c r="X263" s="1"/>
  <c r="W264"/>
  <c r="Y261"/>
  <c r="X261"/>
  <c r="W261"/>
  <c r="W260" s="1"/>
  <c r="Y258"/>
  <c r="Y257" s="1"/>
  <c r="X258"/>
  <c r="X257" s="1"/>
  <c r="W258"/>
  <c r="Y255"/>
  <c r="Y254" s="1"/>
  <c r="X255"/>
  <c r="X254" s="1"/>
  <c r="W255"/>
  <c r="W254" s="1"/>
  <c r="Y251"/>
  <c r="Y250" s="1"/>
  <c r="X251"/>
  <c r="W251"/>
  <c r="Y248"/>
  <c r="Y247" s="1"/>
  <c r="X248"/>
  <c r="W248"/>
  <c r="W247" s="1"/>
  <c r="Y236"/>
  <c r="Y235" s="1"/>
  <c r="X236"/>
  <c r="X235" s="1"/>
  <c r="W236"/>
  <c r="W235" s="1"/>
  <c r="Y230"/>
  <c r="Y229" s="1"/>
  <c r="X230"/>
  <c r="X229" s="1"/>
  <c r="W230"/>
  <c r="W229" s="1"/>
  <c r="Y227"/>
  <c r="Y226" s="1"/>
  <c r="X227"/>
  <c r="X226" s="1"/>
  <c r="W227"/>
  <c r="Y224"/>
  <c r="X224"/>
  <c r="X223" s="1"/>
  <c r="W224"/>
  <c r="Y221"/>
  <c r="X221"/>
  <c r="W221"/>
  <c r="W220" s="1"/>
  <c r="Y218"/>
  <c r="Y217" s="1"/>
  <c r="X218"/>
  <c r="X217" s="1"/>
  <c r="W218"/>
  <c r="Y214"/>
  <c r="Y213" s="1"/>
  <c r="X214"/>
  <c r="X213" s="1"/>
  <c r="W214"/>
  <c r="W213" s="1"/>
  <c r="W211"/>
  <c r="W210" s="1"/>
  <c r="Y211"/>
  <c r="X211"/>
  <c r="Y188"/>
  <c r="Y187" s="1"/>
  <c r="X188"/>
  <c r="X187" s="1"/>
  <c r="W188"/>
  <c r="W187" s="1"/>
  <c r="Y202"/>
  <c r="Y201" s="1"/>
  <c r="X202"/>
  <c r="X201" s="1"/>
  <c r="W202"/>
  <c r="W201" s="1"/>
  <c r="Y199"/>
  <c r="X199"/>
  <c r="X198" s="1"/>
  <c r="W199"/>
  <c r="W198" s="1"/>
  <c r="Y196"/>
  <c r="Y195" s="1"/>
  <c r="X196"/>
  <c r="W196"/>
  <c r="W195" s="1"/>
  <c r="Y193"/>
  <c r="Y190" s="1"/>
  <c r="X193"/>
  <c r="X190" s="1"/>
  <c r="W193"/>
  <c r="W190" s="1"/>
  <c r="Y185"/>
  <c r="Y184" s="1"/>
  <c r="X185"/>
  <c r="W185"/>
  <c r="W184" s="1"/>
  <c r="Y182"/>
  <c r="X182"/>
  <c r="X181" s="1"/>
  <c r="W182"/>
  <c r="W181" s="1"/>
  <c r="Y179"/>
  <c r="Y178" s="1"/>
  <c r="X179"/>
  <c r="X178" s="1"/>
  <c r="W179"/>
  <c r="W178" s="1"/>
  <c r="Y176"/>
  <c r="Y175" s="1"/>
  <c r="X176"/>
  <c r="X175" s="1"/>
  <c r="W176"/>
  <c r="W173"/>
  <c r="W170" s="1"/>
  <c r="Y173"/>
  <c r="Y170" s="1"/>
  <c r="X173"/>
  <c r="X170" s="1"/>
  <c r="Y165"/>
  <c r="Y164" s="1"/>
  <c r="X165"/>
  <c r="X164" s="1"/>
  <c r="W165"/>
  <c r="Y162"/>
  <c r="Y161" s="1"/>
  <c r="X162"/>
  <c r="W162"/>
  <c r="W161" s="1"/>
  <c r="Y156"/>
  <c r="Y155" s="1"/>
  <c r="X156"/>
  <c r="X155" s="1"/>
  <c r="W156"/>
  <c r="W155" s="1"/>
  <c r="Y153"/>
  <c r="Y152" s="1"/>
  <c r="X153"/>
  <c r="X152" s="1"/>
  <c r="W153"/>
  <c r="W152" s="1"/>
  <c r="Y150"/>
  <c r="Y149" s="1"/>
  <c r="X150"/>
  <c r="X149" s="1"/>
  <c r="W150"/>
  <c r="W149" s="1"/>
  <c r="Y147"/>
  <c r="Y146" s="1"/>
  <c r="X147"/>
  <c r="X146" s="1"/>
  <c r="W147"/>
  <c r="W146" s="1"/>
  <c r="Y144"/>
  <c r="Y143" s="1"/>
  <c r="X144"/>
  <c r="X143" s="1"/>
  <c r="W144"/>
  <c r="Y137"/>
  <c r="X137"/>
  <c r="W137"/>
  <c r="Y134"/>
  <c r="X134"/>
  <c r="W134"/>
  <c r="Y132"/>
  <c r="X132"/>
  <c r="W132"/>
  <c r="Y128"/>
  <c r="X128"/>
  <c r="W128"/>
  <c r="W123" s="1"/>
  <c r="Y121"/>
  <c r="X121"/>
  <c r="W121"/>
  <c r="Y118"/>
  <c r="X118"/>
  <c r="W118"/>
  <c r="Y116"/>
  <c r="X116"/>
  <c r="W116"/>
  <c r="Y112"/>
  <c r="X112"/>
  <c r="X111" s="1"/>
  <c r="W112"/>
  <c r="Y109"/>
  <c r="Y108" s="1"/>
  <c r="X109"/>
  <c r="W109"/>
  <c r="W108" s="1"/>
  <c r="Y106"/>
  <c r="Y105" s="1"/>
  <c r="X106"/>
  <c r="X105" s="1"/>
  <c r="W106"/>
  <c r="Y103"/>
  <c r="Y102" s="1"/>
  <c r="X103"/>
  <c r="X102" s="1"/>
  <c r="W103"/>
  <c r="W102" s="1"/>
  <c r="Y97"/>
  <c r="Y96" s="1"/>
  <c r="X97"/>
  <c r="X96" s="1"/>
  <c r="W97"/>
  <c r="W96" s="1"/>
  <c r="Y94"/>
  <c r="Y89" s="1"/>
  <c r="X94"/>
  <c r="X89" s="1"/>
  <c r="W94"/>
  <c r="W89" s="1"/>
  <c r="Y80"/>
  <c r="Y79" s="1"/>
  <c r="X80"/>
  <c r="W80"/>
  <c r="Y77"/>
  <c r="Y76" s="1"/>
  <c r="X77"/>
  <c r="W77"/>
  <c r="W76" s="1"/>
  <c r="Y71"/>
  <c r="Y70" s="1"/>
  <c r="X71"/>
  <c r="X70" s="1"/>
  <c r="W71"/>
  <c r="W70" s="1"/>
  <c r="Y68"/>
  <c r="Y67" s="1"/>
  <c r="X68"/>
  <c r="X67" s="1"/>
  <c r="W68"/>
  <c r="W67" s="1"/>
  <c r="Y65"/>
  <c r="Y64" s="1"/>
  <c r="X65"/>
  <c r="X64" s="1"/>
  <c r="W65"/>
  <c r="W64" s="1"/>
  <c r="Y62"/>
  <c r="Y61" s="1"/>
  <c r="X62"/>
  <c r="X61" s="1"/>
  <c r="W62"/>
  <c r="W61" s="1"/>
  <c r="Y56"/>
  <c r="Y55" s="1"/>
  <c r="X56"/>
  <c r="X55" s="1"/>
  <c r="W56"/>
  <c r="Y53"/>
  <c r="Y52" s="1"/>
  <c r="X53"/>
  <c r="X52" s="1"/>
  <c r="W53"/>
  <c r="W52" s="1"/>
  <c r="Y50"/>
  <c r="X50"/>
  <c r="X49" s="1"/>
  <c r="W50"/>
  <c r="W49" s="1"/>
  <c r="Y47"/>
  <c r="Y46" s="1"/>
  <c r="X47"/>
  <c r="W47"/>
  <c r="W46" s="1"/>
  <c r="Y44"/>
  <c r="Y43" s="1"/>
  <c r="X44"/>
  <c r="X43" s="1"/>
  <c r="W44"/>
  <c r="Y40"/>
  <c r="Y39" s="1"/>
  <c r="X40"/>
  <c r="W40"/>
  <c r="W39" s="1"/>
  <c r="Y37"/>
  <c r="Y36" s="1"/>
  <c r="X37"/>
  <c r="X36" s="1"/>
  <c r="W37"/>
  <c r="W36" s="1"/>
  <c r="Y34"/>
  <c r="Y33" s="1"/>
  <c r="X34"/>
  <c r="X33" s="1"/>
  <c r="W34"/>
  <c r="W33" s="1"/>
  <c r="Y31"/>
  <c r="Y30" s="1"/>
  <c r="X31"/>
  <c r="X30" s="1"/>
  <c r="W31"/>
  <c r="W30" s="1"/>
  <c r="Y28"/>
  <c r="Y27" s="1"/>
  <c r="X28"/>
  <c r="W28"/>
  <c r="W27" s="1"/>
  <c r="Y25"/>
  <c r="Y24" s="1"/>
  <c r="X25"/>
  <c r="X24" s="1"/>
  <c r="W25"/>
  <c r="W24" s="1"/>
  <c r="Y22"/>
  <c r="Y21" s="1"/>
  <c r="X22"/>
  <c r="X21" s="1"/>
  <c r="W22"/>
  <c r="W21" s="1"/>
  <c r="Y19"/>
  <c r="X19"/>
  <c r="X18" s="1"/>
  <c r="W19"/>
  <c r="W18" s="1"/>
  <c r="W377" l="1"/>
  <c r="W468"/>
  <c r="W824"/>
  <c r="X752"/>
  <c r="Y394"/>
  <c r="W819"/>
  <c r="W424"/>
  <c r="Y433"/>
  <c r="Y401"/>
  <c r="X468"/>
  <c r="X467" s="1"/>
  <c r="X394"/>
  <c r="X710"/>
  <c r="Y760"/>
  <c r="W768"/>
  <c r="W806"/>
  <c r="X824"/>
  <c r="X424"/>
  <c r="W372"/>
  <c r="W367"/>
  <c r="X115"/>
  <c r="Y752"/>
  <c r="W814"/>
  <c r="Y269"/>
  <c r="X514"/>
  <c r="X513" s="1"/>
  <c r="X687"/>
  <c r="Y131"/>
  <c r="Y130" s="1"/>
  <c r="Y325"/>
  <c r="Y315"/>
  <c r="W384"/>
  <c r="X367"/>
  <c r="Y493"/>
  <c r="Y492" s="1"/>
  <c r="X306"/>
  <c r="Y322"/>
  <c r="X131"/>
  <c r="X130" s="1"/>
  <c r="Y362"/>
  <c r="X377"/>
  <c r="X729"/>
  <c r="Y377"/>
  <c r="W534"/>
  <c r="W720"/>
  <c r="X487"/>
  <c r="X359"/>
  <c r="Y460"/>
  <c r="Y459" s="1"/>
  <c r="Y542"/>
  <c r="X600"/>
  <c r="X590" s="1"/>
  <c r="X819"/>
  <c r="W780"/>
  <c r="Y672"/>
  <c r="W492"/>
  <c r="X529"/>
  <c r="X528" s="1"/>
  <c r="Y586"/>
  <c r="X814"/>
  <c r="W811"/>
  <c r="Y142"/>
  <c r="Y111"/>
  <c r="Y88" s="1"/>
  <c r="X46"/>
  <c r="W55"/>
  <c r="X27"/>
  <c r="W43"/>
  <c r="W773"/>
  <c r="W740"/>
  <c r="W710"/>
  <c r="W679"/>
  <c r="W529"/>
  <c r="W528" s="1"/>
  <c r="W479"/>
  <c r="W467" s="1"/>
  <c r="W414"/>
  <c r="W315"/>
  <c r="W115"/>
  <c r="W114" s="1"/>
  <c r="X79"/>
  <c r="X195"/>
  <c r="Y223"/>
  <c r="W266"/>
  <c r="X417"/>
  <c r="Y420"/>
  <c r="Y561"/>
  <c r="Y811"/>
  <c r="Y198"/>
  <c r="W217"/>
  <c r="X220"/>
  <c r="W257"/>
  <c r="X260"/>
  <c r="X253" s="1"/>
  <c r="X290"/>
  <c r="W325"/>
  <c r="X350"/>
  <c r="W353"/>
  <c r="Y367"/>
  <c r="Y385"/>
  <c r="Y417"/>
  <c r="Y446"/>
  <c r="X455"/>
  <c r="X483"/>
  <c r="W164"/>
  <c r="W226"/>
  <c r="Y293"/>
  <c r="X315"/>
  <c r="W350"/>
  <c r="X356"/>
  <c r="X372"/>
  <c r="W441"/>
  <c r="X806"/>
  <c r="X184"/>
  <c r="Y220"/>
  <c r="Y260"/>
  <c r="Y253" s="1"/>
  <c r="W287"/>
  <c r="Y372"/>
  <c r="X247"/>
  <c r="X333"/>
  <c r="X385"/>
  <c r="W17"/>
  <c r="W105"/>
  <c r="W131"/>
  <c r="W130" s="1"/>
  <c r="W175"/>
  <c r="W169" s="1"/>
  <c r="W223"/>
  <c r="W263"/>
  <c r="X269"/>
  <c r="Y290"/>
  <c r="X342"/>
  <c r="X459"/>
  <c r="W594"/>
  <c r="Y18"/>
  <c r="X39"/>
  <c r="Y49"/>
  <c r="Y42" s="1"/>
  <c r="X76"/>
  <c r="W79"/>
  <c r="X108"/>
  <c r="X88" s="1"/>
  <c r="W111"/>
  <c r="Y115"/>
  <c r="W143"/>
  <c r="X161"/>
  <c r="X142" s="1"/>
  <c r="Y181"/>
  <c r="X210"/>
  <c r="Y210"/>
  <c r="W250"/>
  <c r="X250"/>
  <c r="W276"/>
  <c r="Y306"/>
  <c r="W333"/>
  <c r="Y359"/>
  <c r="W421"/>
  <c r="Y428"/>
  <c r="W482"/>
  <c r="Y577"/>
  <c r="Y468"/>
  <c r="Y483"/>
  <c r="X492"/>
  <c r="W583"/>
  <c r="Y824"/>
  <c r="Y514"/>
  <c r="X545"/>
  <c r="X672"/>
  <c r="Y687"/>
  <c r="Y710"/>
  <c r="W299"/>
  <c r="X302"/>
  <c r="W307"/>
  <c r="W336"/>
  <c r="X325"/>
  <c r="Y414"/>
  <c r="X421"/>
  <c r="X433"/>
  <c r="W438"/>
  <c r="W459"/>
  <c r="Y479"/>
  <c r="Y467" s="1"/>
  <c r="Y529"/>
  <c r="X534"/>
  <c r="X533" s="1"/>
  <c r="X569"/>
  <c r="Y600"/>
  <c r="W672"/>
  <c r="X401"/>
  <c r="W488"/>
  <c r="W514"/>
  <c r="W565"/>
  <c r="X574"/>
  <c r="Y591"/>
  <c r="W757"/>
  <c r="X765"/>
  <c r="Y773"/>
  <c r="W433"/>
  <c r="X561"/>
  <c r="Y568"/>
  <c r="W586"/>
  <c r="W597"/>
  <c r="Y669"/>
  <c r="W697"/>
  <c r="X704"/>
  <c r="Y720"/>
  <c r="Y740"/>
  <c r="Y819"/>
  <c r="Y487"/>
  <c r="Y501"/>
  <c r="Y500" s="1"/>
  <c r="W545"/>
  <c r="Y553"/>
  <c r="Y564"/>
  <c r="W569"/>
  <c r="W574"/>
  <c r="X577"/>
  <c r="Y580"/>
  <c r="X666"/>
  <c r="W695"/>
  <c r="X697"/>
  <c r="W732"/>
  <c r="X780"/>
  <c r="W797"/>
  <c r="X803"/>
  <c r="Y814"/>
  <c r="Y694"/>
  <c r="X737"/>
  <c r="W752"/>
  <c r="W760"/>
  <c r="X768"/>
  <c r="Y780"/>
  <c r="W687"/>
  <c r="Y697"/>
  <c r="W717"/>
  <c r="X723"/>
  <c r="Y726"/>
  <c r="Y729"/>
  <c r="X740"/>
  <c r="X760"/>
  <c r="Y768"/>
  <c r="X773"/>
  <c r="Y785"/>
  <c r="Y806"/>
  <c r="Y679"/>
  <c r="Y791"/>
  <c r="Q566"/>
  <c r="Q748"/>
  <c r="W88" l="1"/>
  <c r="W533"/>
  <c r="Y533"/>
  <c r="X665"/>
  <c r="Y665"/>
  <c r="Y384"/>
  <c r="W216"/>
  <c r="W42"/>
  <c r="W366"/>
  <c r="Y311"/>
  <c r="X384"/>
  <c r="X311"/>
  <c r="W311"/>
  <c r="X283"/>
  <c r="X216"/>
  <c r="X349"/>
  <c r="Y216"/>
  <c r="Y169"/>
  <c r="X169"/>
  <c r="X17"/>
  <c r="X42"/>
  <c r="X114"/>
  <c r="W408"/>
  <c r="W573"/>
  <c r="W432"/>
  <c r="W564"/>
  <c r="Y366"/>
  <c r="X432"/>
  <c r="W420"/>
  <c r="W142"/>
  <c r="W349"/>
  <c r="W253"/>
  <c r="W729"/>
  <c r="X560"/>
  <c r="W487"/>
  <c r="X420"/>
  <c r="X482"/>
  <c r="W568"/>
  <c r="W590"/>
  <c r="X573"/>
  <c r="Y424"/>
  <c r="Y528"/>
  <c r="Y408"/>
  <c r="Y513"/>
  <c r="Y482"/>
  <c r="Y349"/>
  <c r="Y114"/>
  <c r="Y17"/>
  <c r="Y283"/>
  <c r="W283"/>
  <c r="X366"/>
  <c r="X408"/>
  <c r="W694"/>
  <c r="W269"/>
  <c r="Y590"/>
  <c r="W513"/>
  <c r="X568"/>
  <c r="W306"/>
  <c r="Y573"/>
  <c r="Y432"/>
  <c r="Y560"/>
  <c r="V716"/>
  <c r="AB716" s="1"/>
  <c r="AH716" s="1"/>
  <c r="AN716" s="1"/>
  <c r="AT716" s="1"/>
  <c r="U716"/>
  <c r="AA716" s="1"/>
  <c r="AG716" s="1"/>
  <c r="AM716" s="1"/>
  <c r="AS716" s="1"/>
  <c r="T716"/>
  <c r="Z716" s="1"/>
  <c r="AF716" s="1"/>
  <c r="AL716" s="1"/>
  <c r="AR716" s="1"/>
  <c r="S715"/>
  <c r="V715" s="1"/>
  <c r="AB715" s="1"/>
  <c r="AH715" s="1"/>
  <c r="AN715" s="1"/>
  <c r="AT715" s="1"/>
  <c r="R715"/>
  <c r="U715" s="1"/>
  <c r="AA715" s="1"/>
  <c r="AG715" s="1"/>
  <c r="AM715" s="1"/>
  <c r="AS715" s="1"/>
  <c r="Q715"/>
  <c r="T715" s="1"/>
  <c r="Z715" s="1"/>
  <c r="AF715" s="1"/>
  <c r="AL715" s="1"/>
  <c r="AR715" s="1"/>
  <c r="R692"/>
  <c r="U692" s="1"/>
  <c r="AA692" s="1"/>
  <c r="AG692" s="1"/>
  <c r="AM692" s="1"/>
  <c r="AS692" s="1"/>
  <c r="S692"/>
  <c r="V692" s="1"/>
  <c r="AB692" s="1"/>
  <c r="AH692" s="1"/>
  <c r="AN692" s="1"/>
  <c r="AT692" s="1"/>
  <c r="Q692"/>
  <c r="T692" s="1"/>
  <c r="Z692" s="1"/>
  <c r="AF692" s="1"/>
  <c r="AL692" s="1"/>
  <c r="AR692" s="1"/>
  <c r="T693"/>
  <c r="Z693" s="1"/>
  <c r="AF693" s="1"/>
  <c r="AL693" s="1"/>
  <c r="AR693" s="1"/>
  <c r="U693"/>
  <c r="AA693" s="1"/>
  <c r="AG693" s="1"/>
  <c r="AM693" s="1"/>
  <c r="AS693" s="1"/>
  <c r="V693"/>
  <c r="AB693" s="1"/>
  <c r="AH693" s="1"/>
  <c r="AN693" s="1"/>
  <c r="AT693" s="1"/>
  <c r="W665" l="1"/>
  <c r="W466"/>
  <c r="X16"/>
  <c r="W560"/>
  <c r="X168"/>
  <c r="W168"/>
  <c r="X383"/>
  <c r="W383"/>
  <c r="Y168"/>
  <c r="Y383"/>
  <c r="Y466"/>
  <c r="Y16"/>
  <c r="X466"/>
  <c r="W16"/>
  <c r="Q733"/>
  <c r="Q352"/>
  <c r="U516"/>
  <c r="AA516" s="1"/>
  <c r="AG516" s="1"/>
  <c r="AM516" s="1"/>
  <c r="AS516" s="1"/>
  <c r="V516"/>
  <c r="AB516" s="1"/>
  <c r="AH516" s="1"/>
  <c r="AN516" s="1"/>
  <c r="AT516" s="1"/>
  <c r="T516"/>
  <c r="Z516" s="1"/>
  <c r="AF516" s="1"/>
  <c r="AL516" s="1"/>
  <c r="AR516" s="1"/>
  <c r="S515"/>
  <c r="R515"/>
  <c r="Q515"/>
  <c r="M515"/>
  <c r="L515"/>
  <c r="K515"/>
  <c r="J515"/>
  <c r="I515"/>
  <c r="H515"/>
  <c r="W15" l="1"/>
  <c r="Y15"/>
  <c r="X15"/>
  <c r="N515"/>
  <c r="T515" s="1"/>
  <c r="Z515" s="1"/>
  <c r="AF515" s="1"/>
  <c r="AL515" s="1"/>
  <c r="AR515" s="1"/>
  <c r="O515"/>
  <c r="U515" s="1"/>
  <c r="AA515" s="1"/>
  <c r="AG515" s="1"/>
  <c r="AM515" s="1"/>
  <c r="AS515" s="1"/>
  <c r="P515"/>
  <c r="V515" s="1"/>
  <c r="AB515" s="1"/>
  <c r="AH515" s="1"/>
  <c r="AN515" s="1"/>
  <c r="AT515" s="1"/>
  <c r="Y830" l="1"/>
  <c r="W830"/>
  <c r="X830"/>
  <c r="T793"/>
  <c r="Z793" s="1"/>
  <c r="AF793" s="1"/>
  <c r="AL793" s="1"/>
  <c r="U793"/>
  <c r="AA793" s="1"/>
  <c r="AG793" s="1"/>
  <c r="AM793" s="1"/>
  <c r="V793"/>
  <c r="AB793" s="1"/>
  <c r="AH793" s="1"/>
  <c r="AN793" s="1"/>
  <c r="R792"/>
  <c r="R791" s="1"/>
  <c r="U791" s="1"/>
  <c r="AA791" s="1"/>
  <c r="AG791" s="1"/>
  <c r="AM791" s="1"/>
  <c r="S792"/>
  <c r="S791" s="1"/>
  <c r="V791" s="1"/>
  <c r="AB791" s="1"/>
  <c r="AH791" s="1"/>
  <c r="AN791" s="1"/>
  <c r="Q792"/>
  <c r="Q791" s="1"/>
  <c r="T791" s="1"/>
  <c r="Z791" s="1"/>
  <c r="AF791" s="1"/>
  <c r="AL791" s="1"/>
  <c r="T799"/>
  <c r="Z799" s="1"/>
  <c r="AF799" s="1"/>
  <c r="AL799" s="1"/>
  <c r="U799"/>
  <c r="AA799" s="1"/>
  <c r="AG799" s="1"/>
  <c r="AM799" s="1"/>
  <c r="V799"/>
  <c r="AB799" s="1"/>
  <c r="AH799" s="1"/>
  <c r="AN799" s="1"/>
  <c r="R798"/>
  <c r="R797" s="1"/>
  <c r="U797" s="1"/>
  <c r="AA797" s="1"/>
  <c r="AG797" s="1"/>
  <c r="AM797" s="1"/>
  <c r="S798"/>
  <c r="S797" s="1"/>
  <c r="V797" s="1"/>
  <c r="AB797" s="1"/>
  <c r="AH797" s="1"/>
  <c r="AN797" s="1"/>
  <c r="Q798"/>
  <c r="Q797" s="1"/>
  <c r="U798" l="1"/>
  <c r="AA798" s="1"/>
  <c r="AG798" s="1"/>
  <c r="AM798" s="1"/>
  <c r="T792"/>
  <c r="Z792" s="1"/>
  <c r="AF792" s="1"/>
  <c r="AL792" s="1"/>
  <c r="V798"/>
  <c r="AB798" s="1"/>
  <c r="AH798" s="1"/>
  <c r="AN798" s="1"/>
  <c r="V792"/>
  <c r="AB792" s="1"/>
  <c r="AH792" s="1"/>
  <c r="AN792" s="1"/>
  <c r="U792"/>
  <c r="AA792" s="1"/>
  <c r="AG792" s="1"/>
  <c r="AM792" s="1"/>
  <c r="T797"/>
  <c r="Z797" s="1"/>
  <c r="AF797" s="1"/>
  <c r="AL797" s="1"/>
  <c r="T798"/>
  <c r="Z798" s="1"/>
  <c r="AF798" s="1"/>
  <c r="AL798" s="1"/>
  <c r="T772" l="1"/>
  <c r="Z772" s="1"/>
  <c r="AF772" s="1"/>
  <c r="AL772" s="1"/>
  <c r="U772"/>
  <c r="AA772" s="1"/>
  <c r="AG772" s="1"/>
  <c r="AM772" s="1"/>
  <c r="V772"/>
  <c r="AB772" s="1"/>
  <c r="AH772" s="1"/>
  <c r="AN772" s="1"/>
  <c r="R771"/>
  <c r="U771" s="1"/>
  <c r="AA771" s="1"/>
  <c r="AG771" s="1"/>
  <c r="AM771" s="1"/>
  <c r="S771"/>
  <c r="V771" s="1"/>
  <c r="AB771" s="1"/>
  <c r="AH771" s="1"/>
  <c r="AN771" s="1"/>
  <c r="Q771"/>
  <c r="T771" s="1"/>
  <c r="Z771" s="1"/>
  <c r="AF771" s="1"/>
  <c r="AL771" s="1"/>
  <c r="T744"/>
  <c r="Z744" s="1"/>
  <c r="AF744" s="1"/>
  <c r="AL744" s="1"/>
  <c r="AR744" s="1"/>
  <c r="U744"/>
  <c r="AA744" s="1"/>
  <c r="AG744" s="1"/>
  <c r="AM744" s="1"/>
  <c r="AS744" s="1"/>
  <c r="V744"/>
  <c r="AB744" s="1"/>
  <c r="AH744" s="1"/>
  <c r="AN744" s="1"/>
  <c r="AT744" s="1"/>
  <c r="R743"/>
  <c r="U743" s="1"/>
  <c r="AA743" s="1"/>
  <c r="AG743" s="1"/>
  <c r="AM743" s="1"/>
  <c r="AS743" s="1"/>
  <c r="S743"/>
  <c r="V743" s="1"/>
  <c r="AB743" s="1"/>
  <c r="AH743" s="1"/>
  <c r="AN743" s="1"/>
  <c r="AT743" s="1"/>
  <c r="Q743"/>
  <c r="T743" s="1"/>
  <c r="Z743" s="1"/>
  <c r="AF743" s="1"/>
  <c r="AL743" s="1"/>
  <c r="AR743" s="1"/>
  <c r="T742"/>
  <c r="Z742" s="1"/>
  <c r="AF742" s="1"/>
  <c r="AL742" s="1"/>
  <c r="AR742" s="1"/>
  <c r="U742"/>
  <c r="AA742" s="1"/>
  <c r="AG742" s="1"/>
  <c r="AM742" s="1"/>
  <c r="AS742" s="1"/>
  <c r="V742"/>
  <c r="AB742" s="1"/>
  <c r="AH742" s="1"/>
  <c r="AN742" s="1"/>
  <c r="AT742" s="1"/>
  <c r="R741"/>
  <c r="U741" s="1"/>
  <c r="AA741" s="1"/>
  <c r="AG741" s="1"/>
  <c r="AM741" s="1"/>
  <c r="AS741" s="1"/>
  <c r="S741"/>
  <c r="Q741"/>
  <c r="T741" s="1"/>
  <c r="Z741" s="1"/>
  <c r="AF741" s="1"/>
  <c r="AL741" s="1"/>
  <c r="AR741" s="1"/>
  <c r="Q696"/>
  <c r="T683"/>
  <c r="Z683" s="1"/>
  <c r="AF683" s="1"/>
  <c r="AL683" s="1"/>
  <c r="AR683" s="1"/>
  <c r="U683"/>
  <c r="AA683" s="1"/>
  <c r="AG683" s="1"/>
  <c r="AM683" s="1"/>
  <c r="AS683" s="1"/>
  <c r="V683"/>
  <c r="AB683" s="1"/>
  <c r="AH683" s="1"/>
  <c r="AN683" s="1"/>
  <c r="AT683" s="1"/>
  <c r="R682"/>
  <c r="R679" s="1"/>
  <c r="U679" s="1"/>
  <c r="AA679" s="1"/>
  <c r="AG679" s="1"/>
  <c r="AM679" s="1"/>
  <c r="AS679" s="1"/>
  <c r="S682"/>
  <c r="S679" s="1"/>
  <c r="V679" s="1"/>
  <c r="AB679" s="1"/>
  <c r="AH679" s="1"/>
  <c r="AN679" s="1"/>
  <c r="AT679" s="1"/>
  <c r="Q682"/>
  <c r="Q679" s="1"/>
  <c r="T679" s="1"/>
  <c r="Z679" s="1"/>
  <c r="AF679" s="1"/>
  <c r="AL679" s="1"/>
  <c r="AR679" s="1"/>
  <c r="T599"/>
  <c r="Z599" s="1"/>
  <c r="AF599" s="1"/>
  <c r="AL599" s="1"/>
  <c r="AR599" s="1"/>
  <c r="U599"/>
  <c r="AA599" s="1"/>
  <c r="AG599" s="1"/>
  <c r="AM599" s="1"/>
  <c r="AS599" s="1"/>
  <c r="V599"/>
  <c r="AB599" s="1"/>
  <c r="AH599" s="1"/>
  <c r="AN599" s="1"/>
  <c r="AT599" s="1"/>
  <c r="R598"/>
  <c r="R597" s="1"/>
  <c r="U597" s="1"/>
  <c r="AA597" s="1"/>
  <c r="AG597" s="1"/>
  <c r="AM597" s="1"/>
  <c r="AS597" s="1"/>
  <c r="S598"/>
  <c r="S597" s="1"/>
  <c r="V597" s="1"/>
  <c r="AB597" s="1"/>
  <c r="AH597" s="1"/>
  <c r="AN597" s="1"/>
  <c r="AT597" s="1"/>
  <c r="Q598"/>
  <c r="T598" s="1"/>
  <c r="Z598" s="1"/>
  <c r="AF598" s="1"/>
  <c r="AL598" s="1"/>
  <c r="AR598" s="1"/>
  <c r="T588"/>
  <c r="Z588" s="1"/>
  <c r="AF588" s="1"/>
  <c r="AL588" s="1"/>
  <c r="AR588" s="1"/>
  <c r="U588"/>
  <c r="AA588" s="1"/>
  <c r="AG588" s="1"/>
  <c r="AM588" s="1"/>
  <c r="AS588" s="1"/>
  <c r="V588"/>
  <c r="AB588" s="1"/>
  <c r="AH588" s="1"/>
  <c r="AN588" s="1"/>
  <c r="AT588" s="1"/>
  <c r="R587"/>
  <c r="R586" s="1"/>
  <c r="U586" s="1"/>
  <c r="AA586" s="1"/>
  <c r="AG586" s="1"/>
  <c r="AM586" s="1"/>
  <c r="AS586" s="1"/>
  <c r="S587"/>
  <c r="S586" s="1"/>
  <c r="V586" s="1"/>
  <c r="AB586" s="1"/>
  <c r="AH586" s="1"/>
  <c r="AN586" s="1"/>
  <c r="AT586" s="1"/>
  <c r="Q587"/>
  <c r="Q586" s="1"/>
  <c r="T586" s="1"/>
  <c r="Z586" s="1"/>
  <c r="AF586" s="1"/>
  <c r="AL586" s="1"/>
  <c r="AR586" s="1"/>
  <c r="T566"/>
  <c r="Z566" s="1"/>
  <c r="AF566" s="1"/>
  <c r="AL566" s="1"/>
  <c r="AR566" s="1"/>
  <c r="U566"/>
  <c r="AA566" s="1"/>
  <c r="AG566" s="1"/>
  <c r="AM566" s="1"/>
  <c r="AS566" s="1"/>
  <c r="V566"/>
  <c r="AB566" s="1"/>
  <c r="AH566" s="1"/>
  <c r="AN566" s="1"/>
  <c r="AT566" s="1"/>
  <c r="R565"/>
  <c r="R564" s="1"/>
  <c r="U564" s="1"/>
  <c r="AA564" s="1"/>
  <c r="AG564" s="1"/>
  <c r="AM564" s="1"/>
  <c r="AS564" s="1"/>
  <c r="S565"/>
  <c r="S564" s="1"/>
  <c r="V564" s="1"/>
  <c r="AB564" s="1"/>
  <c r="AH564" s="1"/>
  <c r="AN564" s="1"/>
  <c r="AT564" s="1"/>
  <c r="Q565"/>
  <c r="Q564" s="1"/>
  <c r="T564" s="1"/>
  <c r="Z564" s="1"/>
  <c r="AF564" s="1"/>
  <c r="AL564" s="1"/>
  <c r="AR564" s="1"/>
  <c r="T419"/>
  <c r="Z419" s="1"/>
  <c r="AF419" s="1"/>
  <c r="AL419" s="1"/>
  <c r="AR419" s="1"/>
  <c r="U419"/>
  <c r="AA419" s="1"/>
  <c r="AG419" s="1"/>
  <c r="AM419" s="1"/>
  <c r="AS419" s="1"/>
  <c r="V419"/>
  <c r="AB419" s="1"/>
  <c r="AH419" s="1"/>
  <c r="AN419" s="1"/>
  <c r="AT419" s="1"/>
  <c r="R418"/>
  <c r="R417" s="1"/>
  <c r="U417" s="1"/>
  <c r="AA417" s="1"/>
  <c r="AG417" s="1"/>
  <c r="AM417" s="1"/>
  <c r="AS417" s="1"/>
  <c r="S418"/>
  <c r="S417" s="1"/>
  <c r="V417" s="1"/>
  <c r="AB417" s="1"/>
  <c r="AH417" s="1"/>
  <c r="AN417" s="1"/>
  <c r="AT417" s="1"/>
  <c r="Q418"/>
  <c r="Q417" s="1"/>
  <c r="T417" s="1"/>
  <c r="Z417" s="1"/>
  <c r="AF417" s="1"/>
  <c r="AL417" s="1"/>
  <c r="AR417" s="1"/>
  <c r="Q597" l="1"/>
  <c r="T597" s="1"/>
  <c r="Z597" s="1"/>
  <c r="AF597" s="1"/>
  <c r="AL597" s="1"/>
  <c r="AR597" s="1"/>
  <c r="T587"/>
  <c r="Z587" s="1"/>
  <c r="AF587" s="1"/>
  <c r="AL587" s="1"/>
  <c r="AR587" s="1"/>
  <c r="V741"/>
  <c r="AB741" s="1"/>
  <c r="AH741" s="1"/>
  <c r="AN741" s="1"/>
  <c r="AT741" s="1"/>
  <c r="U565"/>
  <c r="AA565" s="1"/>
  <c r="AG565" s="1"/>
  <c r="AM565" s="1"/>
  <c r="AS565" s="1"/>
  <c r="V565"/>
  <c r="AB565" s="1"/>
  <c r="AH565" s="1"/>
  <c r="AN565" s="1"/>
  <c r="AT565" s="1"/>
  <c r="V682"/>
  <c r="AB682" s="1"/>
  <c r="AH682" s="1"/>
  <c r="AN682" s="1"/>
  <c r="AT682" s="1"/>
  <c r="U682"/>
  <c r="AA682" s="1"/>
  <c r="AG682" s="1"/>
  <c r="AM682" s="1"/>
  <c r="AS682" s="1"/>
  <c r="V418"/>
  <c r="AB418" s="1"/>
  <c r="AH418" s="1"/>
  <c r="AN418" s="1"/>
  <c r="AT418" s="1"/>
  <c r="V587"/>
  <c r="AB587" s="1"/>
  <c r="AH587" s="1"/>
  <c r="AN587" s="1"/>
  <c r="AT587" s="1"/>
  <c r="V598"/>
  <c r="AB598" s="1"/>
  <c r="AH598" s="1"/>
  <c r="AN598" s="1"/>
  <c r="AT598" s="1"/>
  <c r="U418"/>
  <c r="AA418" s="1"/>
  <c r="AG418" s="1"/>
  <c r="AM418" s="1"/>
  <c r="AS418" s="1"/>
  <c r="U587"/>
  <c r="AA587" s="1"/>
  <c r="AG587" s="1"/>
  <c r="AM587" s="1"/>
  <c r="AS587" s="1"/>
  <c r="U598"/>
  <c r="AA598" s="1"/>
  <c r="AG598" s="1"/>
  <c r="AM598" s="1"/>
  <c r="AS598" s="1"/>
  <c r="T682"/>
  <c r="Z682" s="1"/>
  <c r="AF682" s="1"/>
  <c r="AL682" s="1"/>
  <c r="AR682" s="1"/>
  <c r="T565"/>
  <c r="Z565" s="1"/>
  <c r="AF565" s="1"/>
  <c r="AL565" s="1"/>
  <c r="AR565" s="1"/>
  <c r="T418"/>
  <c r="Z418" s="1"/>
  <c r="AF418" s="1"/>
  <c r="AL418" s="1"/>
  <c r="AR418" s="1"/>
  <c r="T379"/>
  <c r="Z379" s="1"/>
  <c r="AF379" s="1"/>
  <c r="AL379" s="1"/>
  <c r="AR379" s="1"/>
  <c r="U379"/>
  <c r="AA379" s="1"/>
  <c r="AG379" s="1"/>
  <c r="AM379" s="1"/>
  <c r="AS379" s="1"/>
  <c r="V379"/>
  <c r="AB379" s="1"/>
  <c r="AH379" s="1"/>
  <c r="AN379" s="1"/>
  <c r="AT379" s="1"/>
  <c r="T381"/>
  <c r="Z381" s="1"/>
  <c r="AF381" s="1"/>
  <c r="AL381" s="1"/>
  <c r="AR381" s="1"/>
  <c r="U381"/>
  <c r="AA381" s="1"/>
  <c r="AG381" s="1"/>
  <c r="AM381" s="1"/>
  <c r="AS381" s="1"/>
  <c r="V381"/>
  <c r="AB381" s="1"/>
  <c r="AH381" s="1"/>
  <c r="AN381" s="1"/>
  <c r="AT381" s="1"/>
  <c r="R380"/>
  <c r="S380"/>
  <c r="V380" s="1"/>
  <c r="AB380" s="1"/>
  <c r="AH380" s="1"/>
  <c r="AN380" s="1"/>
  <c r="AT380" s="1"/>
  <c r="Q380"/>
  <c r="T380" s="1"/>
  <c r="Z380" s="1"/>
  <c r="AF380" s="1"/>
  <c r="AL380" s="1"/>
  <c r="AR380" s="1"/>
  <c r="R378"/>
  <c r="U378" s="1"/>
  <c r="AA378" s="1"/>
  <c r="AG378" s="1"/>
  <c r="AM378" s="1"/>
  <c r="AS378" s="1"/>
  <c r="S378"/>
  <c r="Q378"/>
  <c r="T378" s="1"/>
  <c r="Z378" s="1"/>
  <c r="AF378" s="1"/>
  <c r="AL378" s="1"/>
  <c r="AR378" s="1"/>
  <c r="T355"/>
  <c r="Z355" s="1"/>
  <c r="AF355" s="1"/>
  <c r="AL355" s="1"/>
  <c r="AR355" s="1"/>
  <c r="U355"/>
  <c r="AA355" s="1"/>
  <c r="AG355" s="1"/>
  <c r="AM355" s="1"/>
  <c r="AS355" s="1"/>
  <c r="V355"/>
  <c r="AB355" s="1"/>
  <c r="AH355" s="1"/>
  <c r="AN355" s="1"/>
  <c r="AT355" s="1"/>
  <c r="R354"/>
  <c r="R353" s="1"/>
  <c r="U353" s="1"/>
  <c r="AA353" s="1"/>
  <c r="AG353" s="1"/>
  <c r="AM353" s="1"/>
  <c r="AS353" s="1"/>
  <c r="S354"/>
  <c r="S353" s="1"/>
  <c r="V353" s="1"/>
  <c r="AB353" s="1"/>
  <c r="AH353" s="1"/>
  <c r="AN353" s="1"/>
  <c r="AT353" s="1"/>
  <c r="Q354"/>
  <c r="T354" s="1"/>
  <c r="Z354" s="1"/>
  <c r="AF354" s="1"/>
  <c r="AL354" s="1"/>
  <c r="AR354" s="1"/>
  <c r="T344"/>
  <c r="Z344" s="1"/>
  <c r="AF344" s="1"/>
  <c r="AL344" s="1"/>
  <c r="AR344" s="1"/>
  <c r="U344"/>
  <c r="AA344" s="1"/>
  <c r="AG344" s="1"/>
  <c r="AM344" s="1"/>
  <c r="AS344" s="1"/>
  <c r="V344"/>
  <c r="AB344" s="1"/>
  <c r="AH344" s="1"/>
  <c r="AN344" s="1"/>
  <c r="AT344" s="1"/>
  <c r="R343"/>
  <c r="R342" s="1"/>
  <c r="U342" s="1"/>
  <c r="AA342" s="1"/>
  <c r="AG342" s="1"/>
  <c r="AM342" s="1"/>
  <c r="AS342" s="1"/>
  <c r="S343"/>
  <c r="S342" s="1"/>
  <c r="V342" s="1"/>
  <c r="AB342" s="1"/>
  <c r="AH342" s="1"/>
  <c r="AN342" s="1"/>
  <c r="AT342" s="1"/>
  <c r="Q343"/>
  <c r="Q342" s="1"/>
  <c r="T342" s="1"/>
  <c r="Z342" s="1"/>
  <c r="AF342" s="1"/>
  <c r="AL342" s="1"/>
  <c r="AR342" s="1"/>
  <c r="V265"/>
  <c r="AB265" s="1"/>
  <c r="AH265" s="1"/>
  <c r="AN265" s="1"/>
  <c r="AT265" s="1"/>
  <c r="U265"/>
  <c r="AA265" s="1"/>
  <c r="AG265" s="1"/>
  <c r="AM265" s="1"/>
  <c r="AS265" s="1"/>
  <c r="T265"/>
  <c r="Z265" s="1"/>
  <c r="AF265" s="1"/>
  <c r="AL265" s="1"/>
  <c r="AR265" s="1"/>
  <c r="S264"/>
  <c r="V264" s="1"/>
  <c r="AB264" s="1"/>
  <c r="AH264" s="1"/>
  <c r="AN264" s="1"/>
  <c r="AT264" s="1"/>
  <c r="R264"/>
  <c r="U264" s="1"/>
  <c r="AA264" s="1"/>
  <c r="AG264" s="1"/>
  <c r="AM264" s="1"/>
  <c r="AS264" s="1"/>
  <c r="Q264"/>
  <c r="T264" s="1"/>
  <c r="Z264" s="1"/>
  <c r="AF264" s="1"/>
  <c r="AL264" s="1"/>
  <c r="AR264" s="1"/>
  <c r="T237"/>
  <c r="Z237" s="1"/>
  <c r="AF237" s="1"/>
  <c r="AL237" s="1"/>
  <c r="AR237" s="1"/>
  <c r="U237"/>
  <c r="AA237" s="1"/>
  <c r="AG237" s="1"/>
  <c r="AM237" s="1"/>
  <c r="AS237" s="1"/>
  <c r="V237"/>
  <c r="AB237" s="1"/>
  <c r="AH237" s="1"/>
  <c r="AN237" s="1"/>
  <c r="AT237" s="1"/>
  <c r="R236"/>
  <c r="R235" s="1"/>
  <c r="U235" s="1"/>
  <c r="AA235" s="1"/>
  <c r="AG235" s="1"/>
  <c r="AM235" s="1"/>
  <c r="AS235" s="1"/>
  <c r="S236"/>
  <c r="S235" s="1"/>
  <c r="V235" s="1"/>
  <c r="AB235" s="1"/>
  <c r="AH235" s="1"/>
  <c r="AN235" s="1"/>
  <c r="AT235" s="1"/>
  <c r="Q236"/>
  <c r="Q235" s="1"/>
  <c r="T235" s="1"/>
  <c r="Z235" s="1"/>
  <c r="AF235" s="1"/>
  <c r="AL235" s="1"/>
  <c r="AR235" s="1"/>
  <c r="V219"/>
  <c r="AB219" s="1"/>
  <c r="AH219" s="1"/>
  <c r="AN219" s="1"/>
  <c r="AT219" s="1"/>
  <c r="U219"/>
  <c r="AA219" s="1"/>
  <c r="AG219" s="1"/>
  <c r="AM219" s="1"/>
  <c r="AS219" s="1"/>
  <c r="Q218"/>
  <c r="S218"/>
  <c r="V218" s="1"/>
  <c r="AB218" s="1"/>
  <c r="AH218" s="1"/>
  <c r="AN218" s="1"/>
  <c r="AT218" s="1"/>
  <c r="R218"/>
  <c r="U218" s="1"/>
  <c r="AA218" s="1"/>
  <c r="AG218" s="1"/>
  <c r="AM218" s="1"/>
  <c r="AS218" s="1"/>
  <c r="Q212"/>
  <c r="T212" s="1"/>
  <c r="Z212" s="1"/>
  <c r="AF212" s="1"/>
  <c r="AL212" s="1"/>
  <c r="AR212" s="1"/>
  <c r="U212"/>
  <c r="AA212" s="1"/>
  <c r="AG212" s="1"/>
  <c r="AM212" s="1"/>
  <c r="AS212" s="1"/>
  <c r="V212"/>
  <c r="AB212" s="1"/>
  <c r="AH212" s="1"/>
  <c r="AN212" s="1"/>
  <c r="AT212" s="1"/>
  <c r="R211"/>
  <c r="R210" s="1"/>
  <c r="U210" s="1"/>
  <c r="AA210" s="1"/>
  <c r="AG210" s="1"/>
  <c r="AM210" s="1"/>
  <c r="AS210" s="1"/>
  <c r="S211"/>
  <c r="S210" s="1"/>
  <c r="V210" s="1"/>
  <c r="AB210" s="1"/>
  <c r="AH210" s="1"/>
  <c r="AN210" s="1"/>
  <c r="AT210" s="1"/>
  <c r="T200"/>
  <c r="Z200" s="1"/>
  <c r="AF200" s="1"/>
  <c r="AL200" s="1"/>
  <c r="AR200" s="1"/>
  <c r="U200"/>
  <c r="AA200" s="1"/>
  <c r="AG200" s="1"/>
  <c r="AM200" s="1"/>
  <c r="AS200" s="1"/>
  <c r="V200"/>
  <c r="AB200" s="1"/>
  <c r="AH200" s="1"/>
  <c r="AN200" s="1"/>
  <c r="AT200" s="1"/>
  <c r="R199"/>
  <c r="U199" s="1"/>
  <c r="AA199" s="1"/>
  <c r="AG199" s="1"/>
  <c r="AM199" s="1"/>
  <c r="AS199" s="1"/>
  <c r="S199"/>
  <c r="S198" s="1"/>
  <c r="V198" s="1"/>
  <c r="AB198" s="1"/>
  <c r="AH198" s="1"/>
  <c r="AN198" s="1"/>
  <c r="AT198" s="1"/>
  <c r="Q199"/>
  <c r="Q198" s="1"/>
  <c r="T198" s="1"/>
  <c r="Z198" s="1"/>
  <c r="AF198" s="1"/>
  <c r="AL198" s="1"/>
  <c r="AR198" s="1"/>
  <c r="T197"/>
  <c r="Z197" s="1"/>
  <c r="AF197" s="1"/>
  <c r="AL197" s="1"/>
  <c r="AR197" s="1"/>
  <c r="U197"/>
  <c r="AA197" s="1"/>
  <c r="AG197" s="1"/>
  <c r="AM197" s="1"/>
  <c r="AS197" s="1"/>
  <c r="V197"/>
  <c r="AB197" s="1"/>
  <c r="AH197" s="1"/>
  <c r="AN197" s="1"/>
  <c r="AT197" s="1"/>
  <c r="R196"/>
  <c r="R195" s="1"/>
  <c r="U195" s="1"/>
  <c r="AA195" s="1"/>
  <c r="AG195" s="1"/>
  <c r="AM195" s="1"/>
  <c r="AS195" s="1"/>
  <c r="S196"/>
  <c r="S195" s="1"/>
  <c r="V195" s="1"/>
  <c r="AB195" s="1"/>
  <c r="AH195" s="1"/>
  <c r="AN195" s="1"/>
  <c r="AT195" s="1"/>
  <c r="Q196"/>
  <c r="Q195" s="1"/>
  <c r="T195" s="1"/>
  <c r="Z195" s="1"/>
  <c r="AF195" s="1"/>
  <c r="AL195" s="1"/>
  <c r="AR195" s="1"/>
  <c r="T194"/>
  <c r="Z194" s="1"/>
  <c r="AF194" s="1"/>
  <c r="AL194" s="1"/>
  <c r="AR194" s="1"/>
  <c r="U194"/>
  <c r="AA194" s="1"/>
  <c r="AG194" s="1"/>
  <c r="AM194" s="1"/>
  <c r="AS194" s="1"/>
  <c r="V194"/>
  <c r="AB194" s="1"/>
  <c r="AH194" s="1"/>
  <c r="AN194" s="1"/>
  <c r="AT194" s="1"/>
  <c r="R193"/>
  <c r="R190" s="1"/>
  <c r="U190" s="1"/>
  <c r="AA190" s="1"/>
  <c r="AG190" s="1"/>
  <c r="AM190" s="1"/>
  <c r="AS190" s="1"/>
  <c r="S193"/>
  <c r="S190" s="1"/>
  <c r="V190" s="1"/>
  <c r="AB190" s="1"/>
  <c r="AH190" s="1"/>
  <c r="AN190" s="1"/>
  <c r="AT190" s="1"/>
  <c r="Q193"/>
  <c r="Q190" s="1"/>
  <c r="T190" s="1"/>
  <c r="Z190" s="1"/>
  <c r="AF190" s="1"/>
  <c r="AL190" s="1"/>
  <c r="AR190" s="1"/>
  <c r="Q174"/>
  <c r="T174" s="1"/>
  <c r="Z174" s="1"/>
  <c r="AF174" s="1"/>
  <c r="AL174" s="1"/>
  <c r="AR174" s="1"/>
  <c r="U174"/>
  <c r="AA174" s="1"/>
  <c r="AG174" s="1"/>
  <c r="AM174" s="1"/>
  <c r="AS174" s="1"/>
  <c r="V174"/>
  <c r="AB174" s="1"/>
  <c r="AH174" s="1"/>
  <c r="AN174" s="1"/>
  <c r="AT174" s="1"/>
  <c r="R173"/>
  <c r="R170" s="1"/>
  <c r="U170" s="1"/>
  <c r="AA170" s="1"/>
  <c r="AG170" s="1"/>
  <c r="AM170" s="1"/>
  <c r="AS170" s="1"/>
  <c r="S173"/>
  <c r="S170" s="1"/>
  <c r="V170" s="1"/>
  <c r="AB170" s="1"/>
  <c r="AH170" s="1"/>
  <c r="AN170" s="1"/>
  <c r="AT170" s="1"/>
  <c r="T166"/>
  <c r="Z166" s="1"/>
  <c r="AF166" s="1"/>
  <c r="AL166" s="1"/>
  <c r="AR166" s="1"/>
  <c r="U166"/>
  <c r="AA166" s="1"/>
  <c r="AG166" s="1"/>
  <c r="AM166" s="1"/>
  <c r="AS166" s="1"/>
  <c r="V166"/>
  <c r="AB166" s="1"/>
  <c r="AH166" s="1"/>
  <c r="AN166" s="1"/>
  <c r="AT166" s="1"/>
  <c r="R165"/>
  <c r="R164" s="1"/>
  <c r="U164" s="1"/>
  <c r="AA164" s="1"/>
  <c r="AG164" s="1"/>
  <c r="AM164" s="1"/>
  <c r="AS164" s="1"/>
  <c r="S165"/>
  <c r="S164" s="1"/>
  <c r="V164" s="1"/>
  <c r="AB164" s="1"/>
  <c r="AH164" s="1"/>
  <c r="AN164" s="1"/>
  <c r="AT164" s="1"/>
  <c r="Q165"/>
  <c r="Q164" s="1"/>
  <c r="T164" s="1"/>
  <c r="Z164" s="1"/>
  <c r="AF164" s="1"/>
  <c r="AL164" s="1"/>
  <c r="AR164" s="1"/>
  <c r="T129"/>
  <c r="Z129" s="1"/>
  <c r="AF129" s="1"/>
  <c r="AL129" s="1"/>
  <c r="AR129" s="1"/>
  <c r="U129"/>
  <c r="AA129" s="1"/>
  <c r="AG129" s="1"/>
  <c r="AM129" s="1"/>
  <c r="AS129" s="1"/>
  <c r="V129"/>
  <c r="AB129" s="1"/>
  <c r="AH129" s="1"/>
  <c r="AN129" s="1"/>
  <c r="AT129" s="1"/>
  <c r="R128"/>
  <c r="R123" s="1"/>
  <c r="S128"/>
  <c r="S123" s="1"/>
  <c r="Q128"/>
  <c r="Q123" s="1"/>
  <c r="T123" s="1"/>
  <c r="Z123" s="1"/>
  <c r="AF123" s="1"/>
  <c r="AL123" s="1"/>
  <c r="AR123" s="1"/>
  <c r="T104"/>
  <c r="Z104" s="1"/>
  <c r="AF104" s="1"/>
  <c r="AL104" s="1"/>
  <c r="AR104" s="1"/>
  <c r="U104"/>
  <c r="AA104" s="1"/>
  <c r="AG104" s="1"/>
  <c r="AM104" s="1"/>
  <c r="AS104" s="1"/>
  <c r="V104"/>
  <c r="AB104" s="1"/>
  <c r="AH104" s="1"/>
  <c r="AN104" s="1"/>
  <c r="AT104" s="1"/>
  <c r="R103"/>
  <c r="R102" s="1"/>
  <c r="U102" s="1"/>
  <c r="AA102" s="1"/>
  <c r="AG102" s="1"/>
  <c r="AM102" s="1"/>
  <c r="AS102" s="1"/>
  <c r="S103"/>
  <c r="S102" s="1"/>
  <c r="V102" s="1"/>
  <c r="AB102" s="1"/>
  <c r="AH102" s="1"/>
  <c r="AN102" s="1"/>
  <c r="AT102" s="1"/>
  <c r="Q103"/>
  <c r="T103" s="1"/>
  <c r="Z103" s="1"/>
  <c r="AF103" s="1"/>
  <c r="AL103" s="1"/>
  <c r="AR103" s="1"/>
  <c r="Q81"/>
  <c r="T54"/>
  <c r="Z54" s="1"/>
  <c r="AF54" s="1"/>
  <c r="AL54" s="1"/>
  <c r="AR54" s="1"/>
  <c r="U54"/>
  <c r="AA54" s="1"/>
  <c r="AG54" s="1"/>
  <c r="AM54" s="1"/>
  <c r="AS54" s="1"/>
  <c r="V54"/>
  <c r="AB54" s="1"/>
  <c r="AH54" s="1"/>
  <c r="AN54" s="1"/>
  <c r="AT54" s="1"/>
  <c r="R53"/>
  <c r="R52" s="1"/>
  <c r="U52" s="1"/>
  <c r="AA52" s="1"/>
  <c r="AG52" s="1"/>
  <c r="AM52" s="1"/>
  <c r="AS52" s="1"/>
  <c r="S53"/>
  <c r="S52" s="1"/>
  <c r="V52" s="1"/>
  <c r="AB52" s="1"/>
  <c r="AH52" s="1"/>
  <c r="AN52" s="1"/>
  <c r="AT52" s="1"/>
  <c r="Q53"/>
  <c r="Q52" s="1"/>
  <c r="T52" s="1"/>
  <c r="Z52" s="1"/>
  <c r="AF52" s="1"/>
  <c r="AL52" s="1"/>
  <c r="AR52" s="1"/>
  <c r="T29"/>
  <c r="Z29" s="1"/>
  <c r="AF29" s="1"/>
  <c r="AL29" s="1"/>
  <c r="AR29" s="1"/>
  <c r="U29"/>
  <c r="AA29" s="1"/>
  <c r="AG29" s="1"/>
  <c r="AM29" s="1"/>
  <c r="AS29" s="1"/>
  <c r="V29"/>
  <c r="AB29" s="1"/>
  <c r="AH29" s="1"/>
  <c r="AN29" s="1"/>
  <c r="AT29" s="1"/>
  <c r="R28"/>
  <c r="R27" s="1"/>
  <c r="U27" s="1"/>
  <c r="AA27" s="1"/>
  <c r="AG27" s="1"/>
  <c r="AM27" s="1"/>
  <c r="AS27" s="1"/>
  <c r="S28"/>
  <c r="S27" s="1"/>
  <c r="V27" s="1"/>
  <c r="AB27" s="1"/>
  <c r="AH27" s="1"/>
  <c r="AN27" s="1"/>
  <c r="AT27" s="1"/>
  <c r="Q28"/>
  <c r="Q27" s="1"/>
  <c r="T27" s="1"/>
  <c r="Z27" s="1"/>
  <c r="AF27" s="1"/>
  <c r="AL27" s="1"/>
  <c r="AR27" s="1"/>
  <c r="Q211" l="1"/>
  <c r="Q210" s="1"/>
  <c r="Q102"/>
  <c r="T102" s="1"/>
  <c r="Z102" s="1"/>
  <c r="AF102" s="1"/>
  <c r="AL102" s="1"/>
  <c r="AR102" s="1"/>
  <c r="T53"/>
  <c r="Z53" s="1"/>
  <c r="AF53" s="1"/>
  <c r="AL53" s="1"/>
  <c r="AR53" s="1"/>
  <c r="T28"/>
  <c r="Z28" s="1"/>
  <c r="AF28" s="1"/>
  <c r="AL28" s="1"/>
  <c r="AR28" s="1"/>
  <c r="Q353"/>
  <c r="T353" s="1"/>
  <c r="Z353" s="1"/>
  <c r="AF353" s="1"/>
  <c r="AL353" s="1"/>
  <c r="AR353" s="1"/>
  <c r="S377"/>
  <c r="V377" s="1"/>
  <c r="AB377" s="1"/>
  <c r="AH377" s="1"/>
  <c r="AN377" s="1"/>
  <c r="AT377" s="1"/>
  <c r="T193"/>
  <c r="Z193" s="1"/>
  <c r="AF193" s="1"/>
  <c r="AL193" s="1"/>
  <c r="AR193" s="1"/>
  <c r="R377"/>
  <c r="U377" s="1"/>
  <c r="AA377" s="1"/>
  <c r="AG377" s="1"/>
  <c r="AM377" s="1"/>
  <c r="AS377" s="1"/>
  <c r="U380"/>
  <c r="AA380" s="1"/>
  <c r="AG380" s="1"/>
  <c r="AM380" s="1"/>
  <c r="AS380" s="1"/>
  <c r="V378"/>
  <c r="AB378" s="1"/>
  <c r="AH378" s="1"/>
  <c r="AN378" s="1"/>
  <c r="AT378" s="1"/>
  <c r="Q173"/>
  <c r="T199"/>
  <c r="Z199" s="1"/>
  <c r="AF199" s="1"/>
  <c r="AL199" s="1"/>
  <c r="AR199" s="1"/>
  <c r="T236"/>
  <c r="Z236" s="1"/>
  <c r="AF236" s="1"/>
  <c r="AL236" s="1"/>
  <c r="AR236" s="1"/>
  <c r="S263"/>
  <c r="V263" s="1"/>
  <c r="AB263" s="1"/>
  <c r="AH263" s="1"/>
  <c r="AN263" s="1"/>
  <c r="AT263" s="1"/>
  <c r="V211"/>
  <c r="AB211" s="1"/>
  <c r="AH211" s="1"/>
  <c r="AN211" s="1"/>
  <c r="AT211" s="1"/>
  <c r="V103"/>
  <c r="AB103" s="1"/>
  <c r="AH103" s="1"/>
  <c r="AN103" s="1"/>
  <c r="AT103" s="1"/>
  <c r="V128"/>
  <c r="AB128" s="1"/>
  <c r="AH128" s="1"/>
  <c r="AN128" s="1"/>
  <c r="AT128" s="1"/>
  <c r="U193"/>
  <c r="AA193" s="1"/>
  <c r="AG193" s="1"/>
  <c r="AM193" s="1"/>
  <c r="AS193" s="1"/>
  <c r="U28"/>
  <c r="AA28" s="1"/>
  <c r="AG28" s="1"/>
  <c r="AM28" s="1"/>
  <c r="AS28" s="1"/>
  <c r="V123"/>
  <c r="AB123" s="1"/>
  <c r="AH123" s="1"/>
  <c r="AN123" s="1"/>
  <c r="AT123" s="1"/>
  <c r="V165"/>
  <c r="AB165" s="1"/>
  <c r="AH165" s="1"/>
  <c r="AN165" s="1"/>
  <c r="AT165" s="1"/>
  <c r="U196"/>
  <c r="AA196" s="1"/>
  <c r="AG196" s="1"/>
  <c r="AM196" s="1"/>
  <c r="AS196" s="1"/>
  <c r="U53"/>
  <c r="AA53" s="1"/>
  <c r="AG53" s="1"/>
  <c r="AM53" s="1"/>
  <c r="AS53" s="1"/>
  <c r="U173"/>
  <c r="AA173" s="1"/>
  <c r="AG173" s="1"/>
  <c r="AM173" s="1"/>
  <c r="AS173" s="1"/>
  <c r="U236"/>
  <c r="AA236" s="1"/>
  <c r="AG236" s="1"/>
  <c r="AM236" s="1"/>
  <c r="AS236" s="1"/>
  <c r="V343"/>
  <c r="AB343" s="1"/>
  <c r="AH343" s="1"/>
  <c r="AN343" s="1"/>
  <c r="AT343" s="1"/>
  <c r="R198"/>
  <c r="U198" s="1"/>
  <c r="AA198" s="1"/>
  <c r="AG198" s="1"/>
  <c r="AM198" s="1"/>
  <c r="AS198" s="1"/>
  <c r="V199"/>
  <c r="AB199" s="1"/>
  <c r="AH199" s="1"/>
  <c r="AN199" s="1"/>
  <c r="AT199" s="1"/>
  <c r="U354"/>
  <c r="AA354" s="1"/>
  <c r="AG354" s="1"/>
  <c r="AM354" s="1"/>
  <c r="AS354" s="1"/>
  <c r="U103"/>
  <c r="AA103" s="1"/>
  <c r="AG103" s="1"/>
  <c r="AM103" s="1"/>
  <c r="AS103" s="1"/>
  <c r="U123"/>
  <c r="AA123" s="1"/>
  <c r="AG123" s="1"/>
  <c r="AM123" s="1"/>
  <c r="AS123" s="1"/>
  <c r="V173"/>
  <c r="AB173" s="1"/>
  <c r="AH173" s="1"/>
  <c r="AN173" s="1"/>
  <c r="AT173" s="1"/>
  <c r="V193"/>
  <c r="AB193" s="1"/>
  <c r="AH193" s="1"/>
  <c r="AN193" s="1"/>
  <c r="AT193" s="1"/>
  <c r="V196"/>
  <c r="AB196" s="1"/>
  <c r="AH196" s="1"/>
  <c r="AN196" s="1"/>
  <c r="AT196" s="1"/>
  <c r="V236"/>
  <c r="AB236" s="1"/>
  <c r="AH236" s="1"/>
  <c r="AN236" s="1"/>
  <c r="AT236" s="1"/>
  <c r="U343"/>
  <c r="AA343" s="1"/>
  <c r="AG343" s="1"/>
  <c r="AM343" s="1"/>
  <c r="AS343" s="1"/>
  <c r="V28"/>
  <c r="AB28" s="1"/>
  <c r="AH28" s="1"/>
  <c r="AN28" s="1"/>
  <c r="AT28" s="1"/>
  <c r="V53"/>
  <c r="AB53" s="1"/>
  <c r="AH53" s="1"/>
  <c r="AN53" s="1"/>
  <c r="AT53" s="1"/>
  <c r="U128"/>
  <c r="AA128" s="1"/>
  <c r="AG128" s="1"/>
  <c r="AM128" s="1"/>
  <c r="AS128" s="1"/>
  <c r="U165"/>
  <c r="AA165" s="1"/>
  <c r="AG165" s="1"/>
  <c r="AM165" s="1"/>
  <c r="AS165" s="1"/>
  <c r="U211"/>
  <c r="AA211" s="1"/>
  <c r="AG211" s="1"/>
  <c r="AM211" s="1"/>
  <c r="AS211" s="1"/>
  <c r="R217"/>
  <c r="U217" s="1"/>
  <c r="AA217" s="1"/>
  <c r="AG217" s="1"/>
  <c r="AM217" s="1"/>
  <c r="AS217" s="1"/>
  <c r="V354"/>
  <c r="AB354" s="1"/>
  <c r="AH354" s="1"/>
  <c r="AN354" s="1"/>
  <c r="AT354" s="1"/>
  <c r="Q377"/>
  <c r="T377" s="1"/>
  <c r="Z377" s="1"/>
  <c r="AF377" s="1"/>
  <c r="AL377" s="1"/>
  <c r="AR377" s="1"/>
  <c r="T343"/>
  <c r="Z343" s="1"/>
  <c r="AF343" s="1"/>
  <c r="AL343" s="1"/>
  <c r="AR343" s="1"/>
  <c r="Q263"/>
  <c r="T263" s="1"/>
  <c r="Z263" s="1"/>
  <c r="AF263" s="1"/>
  <c r="AL263" s="1"/>
  <c r="AR263" s="1"/>
  <c r="R263"/>
  <c r="U263" s="1"/>
  <c r="AA263" s="1"/>
  <c r="AG263" s="1"/>
  <c r="AM263" s="1"/>
  <c r="AS263" s="1"/>
  <c r="T218"/>
  <c r="Z218" s="1"/>
  <c r="AF218" s="1"/>
  <c r="AL218" s="1"/>
  <c r="AR218" s="1"/>
  <c r="Q217"/>
  <c r="T219"/>
  <c r="Z219" s="1"/>
  <c r="AF219" s="1"/>
  <c r="AL219" s="1"/>
  <c r="AR219" s="1"/>
  <c r="S217"/>
  <c r="V217" s="1"/>
  <c r="AB217" s="1"/>
  <c r="AH217" s="1"/>
  <c r="AN217" s="1"/>
  <c r="AT217" s="1"/>
  <c r="T210"/>
  <c r="Z210" s="1"/>
  <c r="AF210" s="1"/>
  <c r="AL210" s="1"/>
  <c r="AR210" s="1"/>
  <c r="T211"/>
  <c r="Z211" s="1"/>
  <c r="AF211" s="1"/>
  <c r="AL211" s="1"/>
  <c r="AR211" s="1"/>
  <c r="T196"/>
  <c r="Z196" s="1"/>
  <c r="AF196" s="1"/>
  <c r="AL196" s="1"/>
  <c r="AR196" s="1"/>
  <c r="T165"/>
  <c r="Z165" s="1"/>
  <c r="AF165" s="1"/>
  <c r="AL165" s="1"/>
  <c r="AR165" s="1"/>
  <c r="T128"/>
  <c r="Z128" s="1"/>
  <c r="AF128" s="1"/>
  <c r="AL128" s="1"/>
  <c r="AR128" s="1"/>
  <c r="S827"/>
  <c r="R827"/>
  <c r="Q827"/>
  <c r="S825"/>
  <c r="R825"/>
  <c r="Q825"/>
  <c r="S822"/>
  <c r="R822"/>
  <c r="Q822"/>
  <c r="S820"/>
  <c r="R820"/>
  <c r="Q820"/>
  <c r="S817"/>
  <c r="R817"/>
  <c r="Q817"/>
  <c r="S815"/>
  <c r="R815"/>
  <c r="Q815"/>
  <c r="S812"/>
  <c r="S811" s="1"/>
  <c r="R812"/>
  <c r="Q812"/>
  <c r="S809"/>
  <c r="R809"/>
  <c r="Q809"/>
  <c r="S807"/>
  <c r="R807"/>
  <c r="Q807"/>
  <c r="S804"/>
  <c r="S803" s="1"/>
  <c r="R804"/>
  <c r="R803" s="1"/>
  <c r="Q804"/>
  <c r="Q803" s="1"/>
  <c r="S786"/>
  <c r="R786"/>
  <c r="Q786"/>
  <c r="S783"/>
  <c r="R783"/>
  <c r="Q783"/>
  <c r="S781"/>
  <c r="R781"/>
  <c r="Q781"/>
  <c r="S776"/>
  <c r="R776"/>
  <c r="Q776"/>
  <c r="S774"/>
  <c r="R774"/>
  <c r="Q774"/>
  <c r="S769"/>
  <c r="S768" s="1"/>
  <c r="R769"/>
  <c r="R768" s="1"/>
  <c r="Q769"/>
  <c r="Q768" s="1"/>
  <c r="S766"/>
  <c r="R766"/>
  <c r="Q766"/>
  <c r="Q765" s="1"/>
  <c r="S763"/>
  <c r="R763"/>
  <c r="Q763"/>
  <c r="S761"/>
  <c r="R761"/>
  <c r="Q761"/>
  <c r="S758"/>
  <c r="S757" s="1"/>
  <c r="R758"/>
  <c r="R757" s="1"/>
  <c r="Q758"/>
  <c r="S755"/>
  <c r="R755"/>
  <c r="Q755"/>
  <c r="S753"/>
  <c r="R753"/>
  <c r="Q753"/>
  <c r="S745"/>
  <c r="S740" s="1"/>
  <c r="R745"/>
  <c r="R740" s="1"/>
  <c r="Q745"/>
  <c r="Q740" s="1"/>
  <c r="S738"/>
  <c r="R738"/>
  <c r="Q738"/>
  <c r="Q737" s="1"/>
  <c r="S734"/>
  <c r="R734"/>
  <c r="Q734"/>
  <c r="S732"/>
  <c r="R732"/>
  <c r="Q732"/>
  <c r="S730"/>
  <c r="R730"/>
  <c r="Q730"/>
  <c r="S727"/>
  <c r="S726" s="1"/>
  <c r="R727"/>
  <c r="R726" s="1"/>
  <c r="Q727"/>
  <c r="Q726" s="1"/>
  <c r="S724"/>
  <c r="R724"/>
  <c r="R723" s="1"/>
  <c r="Q724"/>
  <c r="Q723" s="1"/>
  <c r="Q718"/>
  <c r="Q717" s="1"/>
  <c r="S718"/>
  <c r="R718"/>
  <c r="R717" s="1"/>
  <c r="S708"/>
  <c r="S707" s="1"/>
  <c r="R708"/>
  <c r="Q708"/>
  <c r="S721"/>
  <c r="S720" s="1"/>
  <c r="R721"/>
  <c r="R720" s="1"/>
  <c r="Q721"/>
  <c r="S705"/>
  <c r="S704" s="1"/>
  <c r="R705"/>
  <c r="R704" s="1"/>
  <c r="Q705"/>
  <c r="S702"/>
  <c r="R702"/>
  <c r="Q702"/>
  <c r="S700"/>
  <c r="R700"/>
  <c r="Q700"/>
  <c r="S698"/>
  <c r="R698"/>
  <c r="Q698"/>
  <c r="S695"/>
  <c r="S694" s="1"/>
  <c r="R695"/>
  <c r="R694" s="1"/>
  <c r="Q695"/>
  <c r="S713"/>
  <c r="R713"/>
  <c r="Q713"/>
  <c r="S711"/>
  <c r="R711"/>
  <c r="Q711"/>
  <c r="S690"/>
  <c r="R690"/>
  <c r="Q690"/>
  <c r="S688"/>
  <c r="R688"/>
  <c r="Q688"/>
  <c r="S677"/>
  <c r="R677"/>
  <c r="Q677"/>
  <c r="S675"/>
  <c r="R675"/>
  <c r="Q675"/>
  <c r="S673"/>
  <c r="R673"/>
  <c r="Q673"/>
  <c r="S670"/>
  <c r="S669" s="1"/>
  <c r="R670"/>
  <c r="R669" s="1"/>
  <c r="Q670"/>
  <c r="S667"/>
  <c r="R667"/>
  <c r="Q667"/>
  <c r="Q666" s="1"/>
  <c r="S601"/>
  <c r="R601"/>
  <c r="S595"/>
  <c r="R595"/>
  <c r="Q595"/>
  <c r="S592"/>
  <c r="R592"/>
  <c r="S581"/>
  <c r="R581"/>
  <c r="R580" s="1"/>
  <c r="Q581"/>
  <c r="Q580" s="1"/>
  <c r="S578"/>
  <c r="R578"/>
  <c r="Q578"/>
  <c r="Q577" s="1"/>
  <c r="S575"/>
  <c r="S574" s="1"/>
  <c r="R575"/>
  <c r="Q575"/>
  <c r="S584"/>
  <c r="S583" s="1"/>
  <c r="R584"/>
  <c r="R583" s="1"/>
  <c r="Q584"/>
  <c r="S570"/>
  <c r="S569" s="1"/>
  <c r="R570"/>
  <c r="Q570"/>
  <c r="S562"/>
  <c r="R562"/>
  <c r="Q562"/>
  <c r="Q561" s="1"/>
  <c r="Q560" s="1"/>
  <c r="S554"/>
  <c r="R554"/>
  <c r="R553" s="1"/>
  <c r="Q554"/>
  <c r="Q553" s="1"/>
  <c r="S551"/>
  <c r="R551"/>
  <c r="Q551"/>
  <c r="Q548" s="1"/>
  <c r="S546"/>
  <c r="S545" s="1"/>
  <c r="R546"/>
  <c r="Q546"/>
  <c r="S543"/>
  <c r="R543"/>
  <c r="R542" s="1"/>
  <c r="Q543"/>
  <c r="S538"/>
  <c r="R538"/>
  <c r="R537" s="1"/>
  <c r="Q538"/>
  <c r="Q537" s="1"/>
  <c r="S535"/>
  <c r="R535"/>
  <c r="Q535"/>
  <c r="Q534" s="1"/>
  <c r="S530"/>
  <c r="R530"/>
  <c r="R529" s="1"/>
  <c r="Q530"/>
  <c r="Q529" s="1"/>
  <c r="S519"/>
  <c r="R519"/>
  <c r="Q519"/>
  <c r="S517"/>
  <c r="R517"/>
  <c r="Q517"/>
  <c r="S502"/>
  <c r="S501" s="1"/>
  <c r="R502"/>
  <c r="Q502"/>
  <c r="S494"/>
  <c r="S493" s="1"/>
  <c r="R494"/>
  <c r="R493" s="1"/>
  <c r="Q494"/>
  <c r="S489"/>
  <c r="S488" s="1"/>
  <c r="R489"/>
  <c r="Q489"/>
  <c r="Q488" s="1"/>
  <c r="Q487" s="1"/>
  <c r="S484"/>
  <c r="R484"/>
  <c r="R483" s="1"/>
  <c r="R482" s="1"/>
  <c r="Q484"/>
  <c r="Q483" s="1"/>
  <c r="S480"/>
  <c r="S479" s="1"/>
  <c r="R480"/>
  <c r="R479" s="1"/>
  <c r="Q480"/>
  <c r="Q479" s="1"/>
  <c r="S471"/>
  <c r="R471"/>
  <c r="Q471"/>
  <c r="S469"/>
  <c r="R469"/>
  <c r="Q469"/>
  <c r="S461"/>
  <c r="R461"/>
  <c r="R460" s="1"/>
  <c r="R459" s="1"/>
  <c r="Q461"/>
  <c r="S456"/>
  <c r="S455" s="1"/>
  <c r="R456"/>
  <c r="R455" s="1"/>
  <c r="Q456"/>
  <c r="Q455" s="1"/>
  <c r="S450"/>
  <c r="R450"/>
  <c r="R449" s="1"/>
  <c r="Q450"/>
  <c r="Q449" s="1"/>
  <c r="S447"/>
  <c r="S446" s="1"/>
  <c r="R447"/>
  <c r="Q447"/>
  <c r="S442"/>
  <c r="S441" s="1"/>
  <c r="R442"/>
  <c r="R441" s="1"/>
  <c r="Q442"/>
  <c r="S439"/>
  <c r="R439"/>
  <c r="R438" s="1"/>
  <c r="Q439"/>
  <c r="Q438" s="1"/>
  <c r="S436"/>
  <c r="R436"/>
  <c r="Q436"/>
  <c r="S434"/>
  <c r="R434"/>
  <c r="Q434"/>
  <c r="S429"/>
  <c r="S428" s="1"/>
  <c r="R429"/>
  <c r="R428" s="1"/>
  <c r="Q429"/>
  <c r="S426"/>
  <c r="R426"/>
  <c r="R425" s="1"/>
  <c r="Q426"/>
  <c r="Q425" s="1"/>
  <c r="S422"/>
  <c r="S421" s="1"/>
  <c r="R422"/>
  <c r="R421" s="1"/>
  <c r="Q422"/>
  <c r="S415"/>
  <c r="S414" s="1"/>
  <c r="S408" s="1"/>
  <c r="R415"/>
  <c r="Q415"/>
  <c r="S406"/>
  <c r="R406"/>
  <c r="Q406"/>
  <c r="S404"/>
  <c r="R404"/>
  <c r="Q404"/>
  <c r="S399"/>
  <c r="R399"/>
  <c r="Q399"/>
  <c r="S397"/>
  <c r="R397"/>
  <c r="Q397"/>
  <c r="S386"/>
  <c r="R386"/>
  <c r="Q386"/>
  <c r="Q385" s="1"/>
  <c r="S375"/>
  <c r="R375"/>
  <c r="Q375"/>
  <c r="S373"/>
  <c r="R373"/>
  <c r="Q373"/>
  <c r="S370"/>
  <c r="R370"/>
  <c r="Q370"/>
  <c r="S368"/>
  <c r="R368"/>
  <c r="Q368"/>
  <c r="S363"/>
  <c r="R363"/>
  <c r="R362" s="1"/>
  <c r="Q363"/>
  <c r="Q362" s="1"/>
  <c r="S360"/>
  <c r="R360"/>
  <c r="Q360"/>
  <c r="Q359" s="1"/>
  <c r="S357"/>
  <c r="S356" s="1"/>
  <c r="R357"/>
  <c r="Q357"/>
  <c r="S351"/>
  <c r="S350" s="1"/>
  <c r="R351"/>
  <c r="R350" s="1"/>
  <c r="Q351"/>
  <c r="S334"/>
  <c r="S333" s="1"/>
  <c r="R334"/>
  <c r="Q334"/>
  <c r="S320"/>
  <c r="R320"/>
  <c r="Q320"/>
  <c r="S318"/>
  <c r="R318"/>
  <c r="Q318"/>
  <c r="S316"/>
  <c r="R316"/>
  <c r="Q316"/>
  <c r="S330"/>
  <c r="R330"/>
  <c r="Q330"/>
  <c r="S328"/>
  <c r="R328"/>
  <c r="Q328"/>
  <c r="S326"/>
  <c r="R326"/>
  <c r="Q326"/>
  <c r="S337"/>
  <c r="S336" s="1"/>
  <c r="R337"/>
  <c r="R336" s="1"/>
  <c r="Q337"/>
  <c r="S323"/>
  <c r="S322" s="1"/>
  <c r="R323"/>
  <c r="R322" s="1"/>
  <c r="Q323"/>
  <c r="Q322" s="1"/>
  <c r="S308"/>
  <c r="S307" s="1"/>
  <c r="R308"/>
  <c r="R307" s="1"/>
  <c r="Q308"/>
  <c r="S303"/>
  <c r="S302" s="1"/>
  <c r="R303"/>
  <c r="Q303"/>
  <c r="Q302" s="1"/>
  <c r="S300"/>
  <c r="S299" s="1"/>
  <c r="R300"/>
  <c r="R299" s="1"/>
  <c r="Q300"/>
  <c r="S297"/>
  <c r="S296" s="1"/>
  <c r="R297"/>
  <c r="R296" s="1"/>
  <c r="Q297"/>
  <c r="Q296" s="1"/>
  <c r="S294"/>
  <c r="R294"/>
  <c r="R293" s="1"/>
  <c r="Q294"/>
  <c r="Q293" s="1"/>
  <c r="S291"/>
  <c r="S290" s="1"/>
  <c r="R291"/>
  <c r="Q291"/>
  <c r="Q290" s="1"/>
  <c r="S288"/>
  <c r="S287" s="1"/>
  <c r="R288"/>
  <c r="R287" s="1"/>
  <c r="Q288"/>
  <c r="S285"/>
  <c r="S284" s="1"/>
  <c r="R285"/>
  <c r="R284" s="1"/>
  <c r="Q285"/>
  <c r="Q284" s="1"/>
  <c r="S277"/>
  <c r="S276" s="1"/>
  <c r="R277"/>
  <c r="R276" s="1"/>
  <c r="Q277"/>
  <c r="S271"/>
  <c r="S270" s="1"/>
  <c r="R271"/>
  <c r="R270" s="1"/>
  <c r="Q271"/>
  <c r="Q270" s="1"/>
  <c r="S267"/>
  <c r="S266" s="1"/>
  <c r="R267"/>
  <c r="R266" s="1"/>
  <c r="Q267"/>
  <c r="S261"/>
  <c r="S260" s="1"/>
  <c r="R261"/>
  <c r="R260" s="1"/>
  <c r="Q261"/>
  <c r="Q260" s="1"/>
  <c r="S258"/>
  <c r="R258"/>
  <c r="R257" s="1"/>
  <c r="Q258"/>
  <c r="Q257" s="1"/>
  <c r="S255"/>
  <c r="S254" s="1"/>
  <c r="R255"/>
  <c r="Q255"/>
  <c r="Q254" s="1"/>
  <c r="S251"/>
  <c r="R251"/>
  <c r="Q251"/>
  <c r="S248"/>
  <c r="S247" s="1"/>
  <c r="R248"/>
  <c r="Q248"/>
  <c r="S230"/>
  <c r="R230"/>
  <c r="R229" s="1"/>
  <c r="Q230"/>
  <c r="Q229" s="1"/>
  <c r="S227"/>
  <c r="R227"/>
  <c r="R226" s="1"/>
  <c r="Q227"/>
  <c r="Q226" s="1"/>
  <c r="S224"/>
  <c r="S223" s="1"/>
  <c r="R224"/>
  <c r="Q224"/>
  <c r="Q223" s="1"/>
  <c r="S221"/>
  <c r="S220" s="1"/>
  <c r="R221"/>
  <c r="R220" s="1"/>
  <c r="Q221"/>
  <c r="S214"/>
  <c r="S213" s="1"/>
  <c r="R214"/>
  <c r="Q214"/>
  <c r="S188"/>
  <c r="S187" s="1"/>
  <c r="R188"/>
  <c r="R187" s="1"/>
  <c r="Q188"/>
  <c r="S202"/>
  <c r="S201" s="1"/>
  <c r="R202"/>
  <c r="R201" s="1"/>
  <c r="Q202"/>
  <c r="Q201" s="1"/>
  <c r="S185"/>
  <c r="R185"/>
  <c r="R184" s="1"/>
  <c r="Q185"/>
  <c r="Q184" s="1"/>
  <c r="S182"/>
  <c r="S181" s="1"/>
  <c r="R182"/>
  <c r="Q182"/>
  <c r="Q181" s="1"/>
  <c r="S179"/>
  <c r="S178" s="1"/>
  <c r="R179"/>
  <c r="R178" s="1"/>
  <c r="Q179"/>
  <c r="S176"/>
  <c r="S175" s="1"/>
  <c r="R176"/>
  <c r="R175" s="1"/>
  <c r="Q176"/>
  <c r="Q175" s="1"/>
  <c r="S162"/>
  <c r="R162"/>
  <c r="R161" s="1"/>
  <c r="Q162"/>
  <c r="Q161" s="1"/>
  <c r="S156"/>
  <c r="S155" s="1"/>
  <c r="R156"/>
  <c r="Q156"/>
  <c r="Q155" s="1"/>
  <c r="S153"/>
  <c r="S152" s="1"/>
  <c r="R153"/>
  <c r="R152" s="1"/>
  <c r="Q153"/>
  <c r="S150"/>
  <c r="S149" s="1"/>
  <c r="R150"/>
  <c r="R149" s="1"/>
  <c r="Q150"/>
  <c r="Q149" s="1"/>
  <c r="S147"/>
  <c r="S146" s="1"/>
  <c r="R147"/>
  <c r="R146" s="1"/>
  <c r="Q147"/>
  <c r="Q146" s="1"/>
  <c r="S144"/>
  <c r="S143" s="1"/>
  <c r="R144"/>
  <c r="R143" s="1"/>
  <c r="Q144"/>
  <c r="Q143" s="1"/>
  <c r="S137"/>
  <c r="R137"/>
  <c r="Q137"/>
  <c r="S134"/>
  <c r="R134"/>
  <c r="Q134"/>
  <c r="S132"/>
  <c r="R132"/>
  <c r="Q132"/>
  <c r="S121"/>
  <c r="R121"/>
  <c r="Q121"/>
  <c r="S118"/>
  <c r="R118"/>
  <c r="Q118"/>
  <c r="S116"/>
  <c r="R116"/>
  <c r="Q116"/>
  <c r="S112"/>
  <c r="S111" s="1"/>
  <c r="R112"/>
  <c r="R111" s="1"/>
  <c r="Q112"/>
  <c r="S109"/>
  <c r="S108" s="1"/>
  <c r="R109"/>
  <c r="Q109"/>
  <c r="Q108" s="1"/>
  <c r="S106"/>
  <c r="S105" s="1"/>
  <c r="R106"/>
  <c r="R105" s="1"/>
  <c r="Q106"/>
  <c r="Q105" s="1"/>
  <c r="S97"/>
  <c r="S96" s="1"/>
  <c r="R97"/>
  <c r="R96" s="1"/>
  <c r="Q97"/>
  <c r="Q96" s="1"/>
  <c r="S94"/>
  <c r="S89" s="1"/>
  <c r="R94"/>
  <c r="R89" s="1"/>
  <c r="Q94"/>
  <c r="Q89" s="1"/>
  <c r="S80"/>
  <c r="R80"/>
  <c r="R79" s="1"/>
  <c r="Q80"/>
  <c r="Q79" s="1"/>
  <c r="S77"/>
  <c r="S76" s="1"/>
  <c r="R77"/>
  <c r="R76" s="1"/>
  <c r="Q77"/>
  <c r="Q76" s="1"/>
  <c r="S71"/>
  <c r="S70" s="1"/>
  <c r="R71"/>
  <c r="R70" s="1"/>
  <c r="Q71"/>
  <c r="S68"/>
  <c r="S67" s="1"/>
  <c r="R68"/>
  <c r="Q68"/>
  <c r="Q67" s="1"/>
  <c r="S65"/>
  <c r="S64" s="1"/>
  <c r="R65"/>
  <c r="R64" s="1"/>
  <c r="Q65"/>
  <c r="Q64" s="1"/>
  <c r="S62"/>
  <c r="S61" s="1"/>
  <c r="R62"/>
  <c r="R61" s="1"/>
  <c r="Q62"/>
  <c r="Q61" s="1"/>
  <c r="S56"/>
  <c r="S55" s="1"/>
  <c r="R56"/>
  <c r="R55" s="1"/>
  <c r="Q56"/>
  <c r="Q55" s="1"/>
  <c r="S50"/>
  <c r="S49" s="1"/>
  <c r="R50"/>
  <c r="R49" s="1"/>
  <c r="Q50"/>
  <c r="Q49" s="1"/>
  <c r="S47"/>
  <c r="S46" s="1"/>
  <c r="R47"/>
  <c r="R46" s="1"/>
  <c r="Q47"/>
  <c r="S44"/>
  <c r="S43" s="1"/>
  <c r="R44"/>
  <c r="Q44"/>
  <c r="Q43" s="1"/>
  <c r="S40"/>
  <c r="R40"/>
  <c r="R39" s="1"/>
  <c r="Q40"/>
  <c r="Q39" s="1"/>
  <c r="S37"/>
  <c r="S36" s="1"/>
  <c r="R37"/>
  <c r="R36" s="1"/>
  <c r="Q37"/>
  <c r="Q36" s="1"/>
  <c r="S34"/>
  <c r="R34"/>
  <c r="R33" s="1"/>
  <c r="Q34"/>
  <c r="Q33" s="1"/>
  <c r="S31"/>
  <c r="S30" s="1"/>
  <c r="R31"/>
  <c r="Q31"/>
  <c r="S25"/>
  <c r="S24" s="1"/>
  <c r="R25"/>
  <c r="R24" s="1"/>
  <c r="Q25"/>
  <c r="S22"/>
  <c r="S21" s="1"/>
  <c r="R22"/>
  <c r="R21" s="1"/>
  <c r="Q22"/>
  <c r="Q21" s="1"/>
  <c r="S19"/>
  <c r="R19"/>
  <c r="R18" s="1"/>
  <c r="Q19"/>
  <c r="Q18" s="1"/>
  <c r="S88" l="1"/>
  <c r="R468"/>
  <c r="R814"/>
  <c r="R433"/>
  <c r="Q372"/>
  <c r="R401"/>
  <c r="S394"/>
  <c r="Q468"/>
  <c r="Q467" s="1"/>
  <c r="S729"/>
  <c r="S773"/>
  <c r="Q780"/>
  <c r="R710"/>
  <c r="S752"/>
  <c r="R773"/>
  <c r="R131"/>
  <c r="R130" s="1"/>
  <c r="S315"/>
  <c r="S672"/>
  <c r="S697"/>
  <c r="R115"/>
  <c r="R114" s="1"/>
  <c r="Q367"/>
  <c r="Q433"/>
  <c r="Q819"/>
  <c r="Q710"/>
  <c r="S760"/>
  <c r="Q115"/>
  <c r="Q114" s="1"/>
  <c r="S325"/>
  <c r="R315"/>
  <c r="S710"/>
  <c r="R697"/>
  <c r="S819"/>
  <c r="Q514"/>
  <c r="Q687"/>
  <c r="R514"/>
  <c r="R513" s="1"/>
  <c r="R687"/>
  <c r="R806"/>
  <c r="T173"/>
  <c r="Z173" s="1"/>
  <c r="AF173" s="1"/>
  <c r="AL173" s="1"/>
  <c r="AR173" s="1"/>
  <c r="Q170"/>
  <c r="T170" s="1"/>
  <c r="Z170" s="1"/>
  <c r="AF170" s="1"/>
  <c r="AL170" s="1"/>
  <c r="AR170" s="1"/>
  <c r="S514"/>
  <c r="S513" s="1"/>
  <c r="S687"/>
  <c r="Q773"/>
  <c r="R737"/>
  <c r="S600"/>
  <c r="S542"/>
  <c r="Q501"/>
  <c r="Q401"/>
  <c r="S229"/>
  <c r="T217"/>
  <c r="Z217" s="1"/>
  <c r="AF217" s="1"/>
  <c r="AL217" s="1"/>
  <c r="AR217" s="1"/>
  <c r="Q213"/>
  <c r="Q131"/>
  <c r="Q130" s="1"/>
  <c r="S806"/>
  <c r="Q785"/>
  <c r="R785"/>
  <c r="Q707"/>
  <c r="Q594"/>
  <c r="Q460"/>
  <c r="Q459" s="1"/>
  <c r="Q325"/>
  <c r="Q250"/>
  <c r="R250"/>
  <c r="Q247"/>
  <c r="Q30"/>
  <c r="R247"/>
  <c r="S250"/>
  <c r="R254"/>
  <c r="R253" s="1"/>
  <c r="S257"/>
  <c r="S253" s="1"/>
  <c r="Q336"/>
  <c r="Q315"/>
  <c r="R269"/>
  <c r="S306"/>
  <c r="R356"/>
  <c r="R394"/>
  <c r="R424"/>
  <c r="Q428"/>
  <c r="R492"/>
  <c r="S780"/>
  <c r="S824"/>
  <c r="Q70"/>
  <c r="Q178"/>
  <c r="R181"/>
  <c r="S184"/>
  <c r="S169" s="1"/>
  <c r="S401"/>
  <c r="S18"/>
  <c r="Q24"/>
  <c r="S131"/>
  <c r="Q187"/>
  <c r="R213"/>
  <c r="Q220"/>
  <c r="R223"/>
  <c r="S226"/>
  <c r="Q266"/>
  <c r="Q253" s="1"/>
  <c r="S269"/>
  <c r="Q276"/>
  <c r="Q287"/>
  <c r="R290"/>
  <c r="S293"/>
  <c r="Q299"/>
  <c r="R302"/>
  <c r="R306"/>
  <c r="Q333"/>
  <c r="Q441"/>
  <c r="S460"/>
  <c r="S483"/>
  <c r="R325"/>
  <c r="R414"/>
  <c r="R408" s="1"/>
  <c r="R30"/>
  <c r="R17" s="1"/>
  <c r="S33"/>
  <c r="S39"/>
  <c r="R43"/>
  <c r="Q46"/>
  <c r="R67"/>
  <c r="S79"/>
  <c r="S42" s="1"/>
  <c r="R108"/>
  <c r="R88" s="1"/>
  <c r="Q111"/>
  <c r="Q88" s="1"/>
  <c r="S115"/>
  <c r="S114" s="1"/>
  <c r="Q152"/>
  <c r="Q142" s="1"/>
  <c r="R155"/>
  <c r="R142" s="1"/>
  <c r="S161"/>
  <c r="S142" s="1"/>
  <c r="Q307"/>
  <c r="R333"/>
  <c r="S372"/>
  <c r="S449"/>
  <c r="S367"/>
  <c r="S420"/>
  <c r="R446"/>
  <c r="R467"/>
  <c r="S468"/>
  <c r="R488"/>
  <c r="S492"/>
  <c r="S561"/>
  <c r="S560" s="1"/>
  <c r="R752"/>
  <c r="Q350"/>
  <c r="S359"/>
  <c r="S385"/>
  <c r="Q394"/>
  <c r="Q421"/>
  <c r="Q482"/>
  <c r="S487"/>
  <c r="Q493"/>
  <c r="Q356"/>
  <c r="R359"/>
  <c r="S362"/>
  <c r="R367"/>
  <c r="R372"/>
  <c r="R385"/>
  <c r="Q414"/>
  <c r="Q408" s="1"/>
  <c r="R420"/>
  <c r="S425"/>
  <c r="S433"/>
  <c r="S438"/>
  <c r="Q446"/>
  <c r="R501"/>
  <c r="S534"/>
  <c r="Q542"/>
  <c r="S548"/>
  <c r="R569"/>
  <c r="R574"/>
  <c r="S591"/>
  <c r="S594"/>
  <c r="Q601"/>
  <c r="R729"/>
  <c r="S765"/>
  <c r="R811"/>
  <c r="Q592"/>
  <c r="R600"/>
  <c r="Q694"/>
  <c r="Q704"/>
  <c r="S814"/>
  <c r="S500"/>
  <c r="R528"/>
  <c r="R545"/>
  <c r="Q583"/>
  <c r="S577"/>
  <c r="S666"/>
  <c r="R672"/>
  <c r="R819"/>
  <c r="Q528"/>
  <c r="S529"/>
  <c r="R534"/>
  <c r="S537"/>
  <c r="Q545"/>
  <c r="R548"/>
  <c r="S553"/>
  <c r="R561"/>
  <c r="R560" s="1"/>
  <c r="S568"/>
  <c r="Q569"/>
  <c r="Q574"/>
  <c r="R577"/>
  <c r="S580"/>
  <c r="R591"/>
  <c r="R594"/>
  <c r="S717"/>
  <c r="S723"/>
  <c r="S737"/>
  <c r="Q757"/>
  <c r="Q760"/>
  <c r="R760"/>
  <c r="Q806"/>
  <c r="R666"/>
  <c r="Q669"/>
  <c r="Q697"/>
  <c r="Q720"/>
  <c r="R707"/>
  <c r="R780"/>
  <c r="Q672"/>
  <c r="Q729"/>
  <c r="Q752"/>
  <c r="R765"/>
  <c r="S785"/>
  <c r="Q811"/>
  <c r="Q814"/>
  <c r="Q824"/>
  <c r="R824"/>
  <c r="K733"/>
  <c r="N709"/>
  <c r="T709" s="1"/>
  <c r="Z709" s="1"/>
  <c r="AF709" s="1"/>
  <c r="AL709" s="1"/>
  <c r="AR709" s="1"/>
  <c r="O709"/>
  <c r="U709" s="1"/>
  <c r="AA709" s="1"/>
  <c r="AG709" s="1"/>
  <c r="AM709" s="1"/>
  <c r="AS709" s="1"/>
  <c r="P709"/>
  <c r="V709" s="1"/>
  <c r="AB709" s="1"/>
  <c r="AH709" s="1"/>
  <c r="AN709" s="1"/>
  <c r="AT709" s="1"/>
  <c r="I708"/>
  <c r="I707" s="1"/>
  <c r="J708"/>
  <c r="J707" s="1"/>
  <c r="K708"/>
  <c r="K707" s="1"/>
  <c r="L708"/>
  <c r="L707" s="1"/>
  <c r="M708"/>
  <c r="M707" s="1"/>
  <c r="H708"/>
  <c r="H707" s="1"/>
  <c r="K782"/>
  <c r="N775"/>
  <c r="T775" s="1"/>
  <c r="Z775" s="1"/>
  <c r="AF775" s="1"/>
  <c r="AL775" s="1"/>
  <c r="O775"/>
  <c r="U775" s="1"/>
  <c r="AA775" s="1"/>
  <c r="AG775" s="1"/>
  <c r="AM775" s="1"/>
  <c r="P775"/>
  <c r="V775" s="1"/>
  <c r="AB775" s="1"/>
  <c r="AH775" s="1"/>
  <c r="AN775" s="1"/>
  <c r="N777"/>
  <c r="T777" s="1"/>
  <c r="Z777" s="1"/>
  <c r="AF777" s="1"/>
  <c r="AL777" s="1"/>
  <c r="O777"/>
  <c r="U777" s="1"/>
  <c r="AA777" s="1"/>
  <c r="AG777" s="1"/>
  <c r="AM777" s="1"/>
  <c r="P777"/>
  <c r="V777" s="1"/>
  <c r="AB777" s="1"/>
  <c r="AH777" s="1"/>
  <c r="AN777" s="1"/>
  <c r="I776"/>
  <c r="J776"/>
  <c r="K776"/>
  <c r="L776"/>
  <c r="M776"/>
  <c r="I774"/>
  <c r="J774"/>
  <c r="K774"/>
  <c r="L774"/>
  <c r="M774"/>
  <c r="H776"/>
  <c r="H774"/>
  <c r="N756"/>
  <c r="T756" s="1"/>
  <c r="Z756" s="1"/>
  <c r="AF756" s="1"/>
  <c r="AL756" s="1"/>
  <c r="AR756" s="1"/>
  <c r="O756"/>
  <c r="U756" s="1"/>
  <c r="AA756" s="1"/>
  <c r="AG756" s="1"/>
  <c r="AM756" s="1"/>
  <c r="AS756" s="1"/>
  <c r="P756"/>
  <c r="V756" s="1"/>
  <c r="AB756" s="1"/>
  <c r="AH756" s="1"/>
  <c r="AN756" s="1"/>
  <c r="AT756" s="1"/>
  <c r="I755"/>
  <c r="J755"/>
  <c r="K755"/>
  <c r="L755"/>
  <c r="M755"/>
  <c r="H755"/>
  <c r="K719"/>
  <c r="N719" s="1"/>
  <c r="T719" s="1"/>
  <c r="Z719" s="1"/>
  <c r="AF719" s="1"/>
  <c r="AL719" s="1"/>
  <c r="AR719" s="1"/>
  <c r="O719"/>
  <c r="U719" s="1"/>
  <c r="AA719" s="1"/>
  <c r="AG719" s="1"/>
  <c r="AM719" s="1"/>
  <c r="AS719" s="1"/>
  <c r="P719"/>
  <c r="V719" s="1"/>
  <c r="AB719" s="1"/>
  <c r="AH719" s="1"/>
  <c r="AN719" s="1"/>
  <c r="AT719" s="1"/>
  <c r="I718"/>
  <c r="I717" s="1"/>
  <c r="J718"/>
  <c r="J717" s="1"/>
  <c r="L718"/>
  <c r="L717" s="1"/>
  <c r="M718"/>
  <c r="M717" s="1"/>
  <c r="H718"/>
  <c r="H717" s="1"/>
  <c r="L602"/>
  <c r="O602" s="1"/>
  <c r="U602" s="1"/>
  <c r="AA602" s="1"/>
  <c r="AG602" s="1"/>
  <c r="AM602" s="1"/>
  <c r="AS602" s="1"/>
  <c r="K602"/>
  <c r="N602" s="1"/>
  <c r="T602" s="1"/>
  <c r="Z602" s="1"/>
  <c r="AF602" s="1"/>
  <c r="AL602" s="1"/>
  <c r="AR602" s="1"/>
  <c r="K593"/>
  <c r="N593" s="1"/>
  <c r="T593" s="1"/>
  <c r="Z593" s="1"/>
  <c r="AF593" s="1"/>
  <c r="AL593" s="1"/>
  <c r="AR593" s="1"/>
  <c r="O593"/>
  <c r="U593" s="1"/>
  <c r="AA593" s="1"/>
  <c r="AG593" s="1"/>
  <c r="AM593" s="1"/>
  <c r="AS593" s="1"/>
  <c r="P593"/>
  <c r="V593" s="1"/>
  <c r="AB593" s="1"/>
  <c r="AH593" s="1"/>
  <c r="AN593" s="1"/>
  <c r="AT593" s="1"/>
  <c r="P602"/>
  <c r="V602" s="1"/>
  <c r="AB602" s="1"/>
  <c r="AH602" s="1"/>
  <c r="AN602" s="1"/>
  <c r="AT602" s="1"/>
  <c r="I601"/>
  <c r="I600" s="1"/>
  <c r="J601"/>
  <c r="J600" s="1"/>
  <c r="M601"/>
  <c r="M600" s="1"/>
  <c r="H601"/>
  <c r="H600" s="1"/>
  <c r="I592"/>
  <c r="I591" s="1"/>
  <c r="J592"/>
  <c r="J591" s="1"/>
  <c r="L592"/>
  <c r="L591" s="1"/>
  <c r="M592"/>
  <c r="M591" s="1"/>
  <c r="H592"/>
  <c r="H591" s="1"/>
  <c r="N416"/>
  <c r="T416" s="1"/>
  <c r="Z416" s="1"/>
  <c r="AF416" s="1"/>
  <c r="AL416" s="1"/>
  <c r="AR416" s="1"/>
  <c r="O416"/>
  <c r="U416" s="1"/>
  <c r="AA416" s="1"/>
  <c r="AG416" s="1"/>
  <c r="AM416" s="1"/>
  <c r="AS416" s="1"/>
  <c r="P416"/>
  <c r="V416" s="1"/>
  <c r="AB416" s="1"/>
  <c r="AH416" s="1"/>
  <c r="AN416" s="1"/>
  <c r="AT416" s="1"/>
  <c r="I415"/>
  <c r="I414" s="1"/>
  <c r="I408" s="1"/>
  <c r="J415"/>
  <c r="J414" s="1"/>
  <c r="J408" s="1"/>
  <c r="K415"/>
  <c r="L415"/>
  <c r="L414" s="1"/>
  <c r="L408" s="1"/>
  <c r="M415"/>
  <c r="M414" s="1"/>
  <c r="M408" s="1"/>
  <c r="H415"/>
  <c r="H414" s="1"/>
  <c r="H408" s="1"/>
  <c r="H422"/>
  <c r="I422"/>
  <c r="J422"/>
  <c r="J421" s="1"/>
  <c r="K422"/>
  <c r="K421" s="1"/>
  <c r="K420" s="1"/>
  <c r="L422"/>
  <c r="L421" s="1"/>
  <c r="L420" s="1"/>
  <c r="M422"/>
  <c r="N423"/>
  <c r="T423" s="1"/>
  <c r="Z423" s="1"/>
  <c r="AF423" s="1"/>
  <c r="AL423" s="1"/>
  <c r="AR423" s="1"/>
  <c r="O423"/>
  <c r="U423" s="1"/>
  <c r="AA423" s="1"/>
  <c r="AG423" s="1"/>
  <c r="AM423" s="1"/>
  <c r="AS423" s="1"/>
  <c r="P423"/>
  <c r="V423" s="1"/>
  <c r="AB423" s="1"/>
  <c r="AH423" s="1"/>
  <c r="AN423" s="1"/>
  <c r="AT423" s="1"/>
  <c r="N335"/>
  <c r="T335" s="1"/>
  <c r="Z335" s="1"/>
  <c r="AF335" s="1"/>
  <c r="AL335" s="1"/>
  <c r="AR335" s="1"/>
  <c r="O335"/>
  <c r="U335" s="1"/>
  <c r="AA335" s="1"/>
  <c r="AG335" s="1"/>
  <c r="AM335" s="1"/>
  <c r="AS335" s="1"/>
  <c r="P335"/>
  <c r="V335" s="1"/>
  <c r="AB335" s="1"/>
  <c r="AH335" s="1"/>
  <c r="AN335" s="1"/>
  <c r="AT335" s="1"/>
  <c r="I334"/>
  <c r="I333" s="1"/>
  <c r="J334"/>
  <c r="J333" s="1"/>
  <c r="K334"/>
  <c r="K333" s="1"/>
  <c r="L334"/>
  <c r="L333" s="1"/>
  <c r="M334"/>
  <c r="M333" s="1"/>
  <c r="H334"/>
  <c r="H333" s="1"/>
  <c r="K329"/>
  <c r="N215"/>
  <c r="T215" s="1"/>
  <c r="Z215" s="1"/>
  <c r="AF215" s="1"/>
  <c r="AL215" s="1"/>
  <c r="AR215" s="1"/>
  <c r="O215"/>
  <c r="U215" s="1"/>
  <c r="AA215" s="1"/>
  <c r="AG215" s="1"/>
  <c r="AM215" s="1"/>
  <c r="AS215" s="1"/>
  <c r="P215"/>
  <c r="V215" s="1"/>
  <c r="AB215" s="1"/>
  <c r="AH215" s="1"/>
  <c r="AN215" s="1"/>
  <c r="AT215" s="1"/>
  <c r="I214"/>
  <c r="I213" s="1"/>
  <c r="J214"/>
  <c r="J213" s="1"/>
  <c r="K214"/>
  <c r="K213" s="1"/>
  <c r="L214"/>
  <c r="L213" s="1"/>
  <c r="M214"/>
  <c r="M213" s="1"/>
  <c r="H214"/>
  <c r="H213" s="1"/>
  <c r="P63"/>
  <c r="V63" s="1"/>
  <c r="AB63" s="1"/>
  <c r="AH63" s="1"/>
  <c r="AN63" s="1"/>
  <c r="AT63" s="1"/>
  <c r="O63"/>
  <c r="U63" s="1"/>
  <c r="AA63" s="1"/>
  <c r="AG63" s="1"/>
  <c r="AM63" s="1"/>
  <c r="AS63" s="1"/>
  <c r="N63"/>
  <c r="T63" s="1"/>
  <c r="Z63" s="1"/>
  <c r="AF63" s="1"/>
  <c r="AL63" s="1"/>
  <c r="AR63" s="1"/>
  <c r="M62"/>
  <c r="M61" s="1"/>
  <c r="L62"/>
  <c r="L61" s="1"/>
  <c r="K62"/>
  <c r="K61" s="1"/>
  <c r="J62"/>
  <c r="I62"/>
  <c r="I61" s="1"/>
  <c r="H62"/>
  <c r="H61" s="1"/>
  <c r="N26"/>
  <c r="T26" s="1"/>
  <c r="Z26" s="1"/>
  <c r="AF26" s="1"/>
  <c r="AL26" s="1"/>
  <c r="AR26" s="1"/>
  <c r="O26"/>
  <c r="U26" s="1"/>
  <c r="AA26" s="1"/>
  <c r="AG26" s="1"/>
  <c r="AM26" s="1"/>
  <c r="AS26" s="1"/>
  <c r="P26"/>
  <c r="V26" s="1"/>
  <c r="AB26" s="1"/>
  <c r="AH26" s="1"/>
  <c r="AN26" s="1"/>
  <c r="AT26" s="1"/>
  <c r="I25"/>
  <c r="I24" s="1"/>
  <c r="J25"/>
  <c r="J24" s="1"/>
  <c r="K25"/>
  <c r="K24" s="1"/>
  <c r="L25"/>
  <c r="L24" s="1"/>
  <c r="M25"/>
  <c r="M24" s="1"/>
  <c r="H25"/>
  <c r="H24" s="1"/>
  <c r="N774" l="1"/>
  <c r="T774" s="1"/>
  <c r="Z774" s="1"/>
  <c r="AF774" s="1"/>
  <c r="AL774" s="1"/>
  <c r="Q366"/>
  <c r="K592"/>
  <c r="K591" s="1"/>
  <c r="N591" s="1"/>
  <c r="P755"/>
  <c r="V755" s="1"/>
  <c r="AB755" s="1"/>
  <c r="AH755" s="1"/>
  <c r="AN755" s="1"/>
  <c r="AT755" s="1"/>
  <c r="L773"/>
  <c r="N755"/>
  <c r="T755" s="1"/>
  <c r="Z755" s="1"/>
  <c r="AF755" s="1"/>
  <c r="AL755" s="1"/>
  <c r="AR755" s="1"/>
  <c r="I773"/>
  <c r="P776"/>
  <c r="V776" s="1"/>
  <c r="AB776" s="1"/>
  <c r="AH776" s="1"/>
  <c r="AN776" s="1"/>
  <c r="S311"/>
  <c r="L601"/>
  <c r="O601" s="1"/>
  <c r="U601" s="1"/>
  <c r="AA601" s="1"/>
  <c r="AG601" s="1"/>
  <c r="AM601" s="1"/>
  <c r="AS601" s="1"/>
  <c r="N415"/>
  <c r="T415" s="1"/>
  <c r="Z415" s="1"/>
  <c r="AF415" s="1"/>
  <c r="AL415" s="1"/>
  <c r="AR415" s="1"/>
  <c r="R366"/>
  <c r="O755"/>
  <c r="U755" s="1"/>
  <c r="AA755" s="1"/>
  <c r="AG755" s="1"/>
  <c r="AM755" s="1"/>
  <c r="AS755" s="1"/>
  <c r="O776"/>
  <c r="U776" s="1"/>
  <c r="AA776" s="1"/>
  <c r="AG776" s="1"/>
  <c r="AM776" s="1"/>
  <c r="R665"/>
  <c r="R311"/>
  <c r="K718"/>
  <c r="K717" s="1"/>
  <c r="N717" s="1"/>
  <c r="T717" s="1"/>
  <c r="Z717" s="1"/>
  <c r="AF717" s="1"/>
  <c r="AL717" s="1"/>
  <c r="AR717" s="1"/>
  <c r="S366"/>
  <c r="Q665"/>
  <c r="S665"/>
  <c r="K601"/>
  <c r="K600" s="1"/>
  <c r="N600" s="1"/>
  <c r="H773"/>
  <c r="J773"/>
  <c r="P717"/>
  <c r="V717" s="1"/>
  <c r="AB717" s="1"/>
  <c r="AH717" s="1"/>
  <c r="AN717" s="1"/>
  <c r="AT717" s="1"/>
  <c r="N707"/>
  <c r="P707"/>
  <c r="V707" s="1"/>
  <c r="AB707" s="1"/>
  <c r="AH707" s="1"/>
  <c r="AN707" s="1"/>
  <c r="AT707" s="1"/>
  <c r="R590"/>
  <c r="Q573"/>
  <c r="T707"/>
  <c r="Z707" s="1"/>
  <c r="AF707" s="1"/>
  <c r="AL707" s="1"/>
  <c r="AR707" s="1"/>
  <c r="O707"/>
  <c r="U707" s="1"/>
  <c r="AA707" s="1"/>
  <c r="AG707" s="1"/>
  <c r="AM707" s="1"/>
  <c r="AS707" s="1"/>
  <c r="O708"/>
  <c r="U708" s="1"/>
  <c r="AA708" s="1"/>
  <c r="AG708" s="1"/>
  <c r="AM708" s="1"/>
  <c r="AS708" s="1"/>
  <c r="O717"/>
  <c r="U717" s="1"/>
  <c r="AA717" s="1"/>
  <c r="AG717" s="1"/>
  <c r="AM717" s="1"/>
  <c r="AS717" s="1"/>
  <c r="S590"/>
  <c r="S573"/>
  <c r="P591"/>
  <c r="V591" s="1"/>
  <c r="AB591" s="1"/>
  <c r="AH591" s="1"/>
  <c r="AN591" s="1"/>
  <c r="AT591" s="1"/>
  <c r="P408"/>
  <c r="V408" s="1"/>
  <c r="AB408" s="1"/>
  <c r="AH408" s="1"/>
  <c r="AN408" s="1"/>
  <c r="AT408" s="1"/>
  <c r="R573"/>
  <c r="O408"/>
  <c r="U408" s="1"/>
  <c r="AA408" s="1"/>
  <c r="AG408" s="1"/>
  <c r="AM408" s="1"/>
  <c r="AS408" s="1"/>
  <c r="Q349"/>
  <c r="Q500"/>
  <c r="O415"/>
  <c r="U415" s="1"/>
  <c r="AA415" s="1"/>
  <c r="AG415" s="1"/>
  <c r="AM415" s="1"/>
  <c r="AS415" s="1"/>
  <c r="R349"/>
  <c r="S349"/>
  <c r="Q311"/>
  <c r="S216"/>
  <c r="S168" s="1"/>
  <c r="R216"/>
  <c r="Q216"/>
  <c r="R169"/>
  <c r="Q169"/>
  <c r="R42"/>
  <c r="Q42"/>
  <c r="S17"/>
  <c r="Q17"/>
  <c r="O24"/>
  <c r="U24" s="1"/>
  <c r="AA24" s="1"/>
  <c r="AG24" s="1"/>
  <c r="AM24" s="1"/>
  <c r="AS24" s="1"/>
  <c r="R500"/>
  <c r="S130"/>
  <c r="R568"/>
  <c r="Q533"/>
  <c r="Q432"/>
  <c r="Q420"/>
  <c r="S384"/>
  <c r="S467"/>
  <c r="R283"/>
  <c r="Q591"/>
  <c r="Q600"/>
  <c r="S424"/>
  <c r="Q306"/>
  <c r="S482"/>
  <c r="S283"/>
  <c r="R432"/>
  <c r="S432"/>
  <c r="S459"/>
  <c r="Q568"/>
  <c r="R533"/>
  <c r="S528"/>
  <c r="S533"/>
  <c r="Q513"/>
  <c r="Q424"/>
  <c r="R384"/>
  <c r="Q492"/>
  <c r="Q466"/>
  <c r="Q384"/>
  <c r="R487"/>
  <c r="R466"/>
  <c r="Q283"/>
  <c r="Q269"/>
  <c r="P718"/>
  <c r="V718" s="1"/>
  <c r="AB718" s="1"/>
  <c r="AH718" s="1"/>
  <c r="AN718" s="1"/>
  <c r="AT718" s="1"/>
  <c r="M773"/>
  <c r="P774"/>
  <c r="V774" s="1"/>
  <c r="AB774" s="1"/>
  <c r="AH774" s="1"/>
  <c r="AN774" s="1"/>
  <c r="N708"/>
  <c r="T708" s="1"/>
  <c r="Z708" s="1"/>
  <c r="AF708" s="1"/>
  <c r="AL708" s="1"/>
  <c r="AR708" s="1"/>
  <c r="N333"/>
  <c r="T333" s="1"/>
  <c r="Z333" s="1"/>
  <c r="AF333" s="1"/>
  <c r="AL333" s="1"/>
  <c r="AR333" s="1"/>
  <c r="N776"/>
  <c r="T776" s="1"/>
  <c r="Z776" s="1"/>
  <c r="AF776" s="1"/>
  <c r="AL776" s="1"/>
  <c r="O774"/>
  <c r="U774" s="1"/>
  <c r="AA774" s="1"/>
  <c r="AG774" s="1"/>
  <c r="AM774" s="1"/>
  <c r="P708"/>
  <c r="V708" s="1"/>
  <c r="AB708" s="1"/>
  <c r="AH708" s="1"/>
  <c r="AN708" s="1"/>
  <c r="AT708" s="1"/>
  <c r="P24"/>
  <c r="V24" s="1"/>
  <c r="AB24" s="1"/>
  <c r="AH24" s="1"/>
  <c r="AN24" s="1"/>
  <c r="AT24" s="1"/>
  <c r="P333"/>
  <c r="V333" s="1"/>
  <c r="AB333" s="1"/>
  <c r="AH333" s="1"/>
  <c r="AN333" s="1"/>
  <c r="AT333" s="1"/>
  <c r="O718"/>
  <c r="U718" s="1"/>
  <c r="AA718" s="1"/>
  <c r="AG718" s="1"/>
  <c r="AM718" s="1"/>
  <c r="AS718" s="1"/>
  <c r="O333"/>
  <c r="U333" s="1"/>
  <c r="AA333" s="1"/>
  <c r="AG333" s="1"/>
  <c r="AM333" s="1"/>
  <c r="AS333" s="1"/>
  <c r="O422"/>
  <c r="U422" s="1"/>
  <c r="AA422" s="1"/>
  <c r="AG422" s="1"/>
  <c r="AM422" s="1"/>
  <c r="AS422" s="1"/>
  <c r="O591"/>
  <c r="U591" s="1"/>
  <c r="AA591" s="1"/>
  <c r="AG591" s="1"/>
  <c r="AM591" s="1"/>
  <c r="AS591" s="1"/>
  <c r="O592"/>
  <c r="U592" s="1"/>
  <c r="AA592" s="1"/>
  <c r="AG592" s="1"/>
  <c r="AM592" s="1"/>
  <c r="AS592" s="1"/>
  <c r="P62"/>
  <c r="V62" s="1"/>
  <c r="AB62" s="1"/>
  <c r="AH62" s="1"/>
  <c r="AN62" s="1"/>
  <c r="AT62" s="1"/>
  <c r="O213"/>
  <c r="U213" s="1"/>
  <c r="AA213" s="1"/>
  <c r="AG213" s="1"/>
  <c r="AM213" s="1"/>
  <c r="AS213" s="1"/>
  <c r="P334"/>
  <c r="V334" s="1"/>
  <c r="AB334" s="1"/>
  <c r="AH334" s="1"/>
  <c r="AN334" s="1"/>
  <c r="AT334" s="1"/>
  <c r="P414"/>
  <c r="V414" s="1"/>
  <c r="AB414" s="1"/>
  <c r="AH414" s="1"/>
  <c r="AN414" s="1"/>
  <c r="AT414" s="1"/>
  <c r="O334"/>
  <c r="U334" s="1"/>
  <c r="AA334" s="1"/>
  <c r="AG334" s="1"/>
  <c r="AM334" s="1"/>
  <c r="AS334" s="1"/>
  <c r="O414"/>
  <c r="U414" s="1"/>
  <c r="AA414" s="1"/>
  <c r="AG414" s="1"/>
  <c r="AM414" s="1"/>
  <c r="AS414" s="1"/>
  <c r="K414"/>
  <c r="K408" s="1"/>
  <c r="N408" s="1"/>
  <c r="P415"/>
  <c r="V415" s="1"/>
  <c r="AB415" s="1"/>
  <c r="AH415" s="1"/>
  <c r="AN415" s="1"/>
  <c r="AT415" s="1"/>
  <c r="P600"/>
  <c r="V600" s="1"/>
  <c r="AB600" s="1"/>
  <c r="AH600" s="1"/>
  <c r="AN600" s="1"/>
  <c r="AT600" s="1"/>
  <c r="P601"/>
  <c r="V601" s="1"/>
  <c r="AB601" s="1"/>
  <c r="AH601" s="1"/>
  <c r="AN601" s="1"/>
  <c r="AT601" s="1"/>
  <c r="P592"/>
  <c r="V592" s="1"/>
  <c r="AB592" s="1"/>
  <c r="AH592" s="1"/>
  <c r="AN592" s="1"/>
  <c r="AT592" s="1"/>
  <c r="K773"/>
  <c r="N422"/>
  <c r="T422" s="1"/>
  <c r="Z422" s="1"/>
  <c r="AF422" s="1"/>
  <c r="AL422" s="1"/>
  <c r="AR422" s="1"/>
  <c r="P422"/>
  <c r="V422" s="1"/>
  <c r="AB422" s="1"/>
  <c r="AH422" s="1"/>
  <c r="AN422" s="1"/>
  <c r="AT422" s="1"/>
  <c r="M421"/>
  <c r="M420" s="1"/>
  <c r="I421"/>
  <c r="J420"/>
  <c r="H421"/>
  <c r="N334"/>
  <c r="T334" s="1"/>
  <c r="Z334" s="1"/>
  <c r="AF334" s="1"/>
  <c r="AL334" s="1"/>
  <c r="AR334" s="1"/>
  <c r="J61"/>
  <c r="P61" s="1"/>
  <c r="V61" s="1"/>
  <c r="AB61" s="1"/>
  <c r="AH61" s="1"/>
  <c r="AN61" s="1"/>
  <c r="AT61" s="1"/>
  <c r="N61"/>
  <c r="T61" s="1"/>
  <c r="Z61" s="1"/>
  <c r="AF61" s="1"/>
  <c r="AL61" s="1"/>
  <c r="AR61" s="1"/>
  <c r="P213"/>
  <c r="V213" s="1"/>
  <c r="AB213" s="1"/>
  <c r="AH213" s="1"/>
  <c r="AN213" s="1"/>
  <c r="AT213" s="1"/>
  <c r="O62"/>
  <c r="U62" s="1"/>
  <c r="AA62" s="1"/>
  <c r="AG62" s="1"/>
  <c r="AM62" s="1"/>
  <c r="AS62" s="1"/>
  <c r="P25"/>
  <c r="V25" s="1"/>
  <c r="AB25" s="1"/>
  <c r="AH25" s="1"/>
  <c r="AN25" s="1"/>
  <c r="AT25" s="1"/>
  <c r="P214"/>
  <c r="V214" s="1"/>
  <c r="AB214" s="1"/>
  <c r="AH214" s="1"/>
  <c r="AN214" s="1"/>
  <c r="AT214" s="1"/>
  <c r="O61"/>
  <c r="U61" s="1"/>
  <c r="AA61" s="1"/>
  <c r="AG61" s="1"/>
  <c r="AM61" s="1"/>
  <c r="AS61" s="1"/>
  <c r="O25"/>
  <c r="U25" s="1"/>
  <c r="AA25" s="1"/>
  <c r="AG25" s="1"/>
  <c r="AM25" s="1"/>
  <c r="AS25" s="1"/>
  <c r="N213"/>
  <c r="T213" s="1"/>
  <c r="Z213" s="1"/>
  <c r="AF213" s="1"/>
  <c r="AL213" s="1"/>
  <c r="AR213" s="1"/>
  <c r="O214"/>
  <c r="U214" s="1"/>
  <c r="AA214" s="1"/>
  <c r="AG214" s="1"/>
  <c r="AM214" s="1"/>
  <c r="AS214" s="1"/>
  <c r="N214"/>
  <c r="T214" s="1"/>
  <c r="Z214" s="1"/>
  <c r="AF214" s="1"/>
  <c r="AL214" s="1"/>
  <c r="AR214" s="1"/>
  <c r="N62"/>
  <c r="T62" s="1"/>
  <c r="Z62" s="1"/>
  <c r="AF62" s="1"/>
  <c r="AL62" s="1"/>
  <c r="AR62" s="1"/>
  <c r="N24"/>
  <c r="T24" s="1"/>
  <c r="Z24" s="1"/>
  <c r="AF24" s="1"/>
  <c r="AL24" s="1"/>
  <c r="AR24" s="1"/>
  <c r="N25"/>
  <c r="T25" s="1"/>
  <c r="Z25" s="1"/>
  <c r="AF25" s="1"/>
  <c r="AL25" s="1"/>
  <c r="AR25" s="1"/>
  <c r="K827"/>
  <c r="L827"/>
  <c r="M827"/>
  <c r="K825"/>
  <c r="L825"/>
  <c r="M825"/>
  <c r="K822"/>
  <c r="L822"/>
  <c r="M822"/>
  <c r="K820"/>
  <c r="L820"/>
  <c r="M820"/>
  <c r="K817"/>
  <c r="L817"/>
  <c r="M817"/>
  <c r="K815"/>
  <c r="L815"/>
  <c r="M815"/>
  <c r="K812"/>
  <c r="K811" s="1"/>
  <c r="L812"/>
  <c r="L811" s="1"/>
  <c r="M812"/>
  <c r="M811" s="1"/>
  <c r="K809"/>
  <c r="L809"/>
  <c r="M809"/>
  <c r="K807"/>
  <c r="L807"/>
  <c r="M807"/>
  <c r="K804"/>
  <c r="K803" s="1"/>
  <c r="L804"/>
  <c r="L803" s="1"/>
  <c r="M804"/>
  <c r="M803" s="1"/>
  <c r="K786"/>
  <c r="K785" s="1"/>
  <c r="L786"/>
  <c r="L785" s="1"/>
  <c r="M786"/>
  <c r="M785" s="1"/>
  <c r="K783"/>
  <c r="L783"/>
  <c r="M783"/>
  <c r="K781"/>
  <c r="L781"/>
  <c r="M781"/>
  <c r="K769"/>
  <c r="K768" s="1"/>
  <c r="L769"/>
  <c r="L768" s="1"/>
  <c r="M769"/>
  <c r="M768" s="1"/>
  <c r="K766"/>
  <c r="K765" s="1"/>
  <c r="L766"/>
  <c r="L765" s="1"/>
  <c r="M766"/>
  <c r="M765" s="1"/>
  <c r="K763"/>
  <c r="L763"/>
  <c r="M763"/>
  <c r="K761"/>
  <c r="L761"/>
  <c r="M761"/>
  <c r="K758"/>
  <c r="K757" s="1"/>
  <c r="L758"/>
  <c r="L757" s="1"/>
  <c r="M758"/>
  <c r="M757" s="1"/>
  <c r="K753"/>
  <c r="K752" s="1"/>
  <c r="L753"/>
  <c r="L752" s="1"/>
  <c r="M753"/>
  <c r="M752" s="1"/>
  <c r="K745"/>
  <c r="K740" s="1"/>
  <c r="L745"/>
  <c r="L740" s="1"/>
  <c r="M745"/>
  <c r="M740" s="1"/>
  <c r="K738"/>
  <c r="K737" s="1"/>
  <c r="L738"/>
  <c r="L737" s="1"/>
  <c r="M738"/>
  <c r="M737" s="1"/>
  <c r="K734"/>
  <c r="L734"/>
  <c r="M734"/>
  <c r="K732"/>
  <c r="L732"/>
  <c r="M732"/>
  <c r="K730"/>
  <c r="L730"/>
  <c r="M730"/>
  <c r="K727"/>
  <c r="K726" s="1"/>
  <c r="L727"/>
  <c r="L726" s="1"/>
  <c r="M727"/>
  <c r="M726" s="1"/>
  <c r="K724"/>
  <c r="K723" s="1"/>
  <c r="L724"/>
  <c r="L723" s="1"/>
  <c r="M724"/>
  <c r="M723" s="1"/>
  <c r="K721"/>
  <c r="K720" s="1"/>
  <c r="L721"/>
  <c r="L720" s="1"/>
  <c r="M721"/>
  <c r="M720" s="1"/>
  <c r="K705"/>
  <c r="K704" s="1"/>
  <c r="L705"/>
  <c r="L704" s="1"/>
  <c r="M705"/>
  <c r="M704" s="1"/>
  <c r="K702"/>
  <c r="L702"/>
  <c r="M702"/>
  <c r="K700"/>
  <c r="L700"/>
  <c r="M700"/>
  <c r="K698"/>
  <c r="L698"/>
  <c r="M698"/>
  <c r="K695"/>
  <c r="K694" s="1"/>
  <c r="L695"/>
  <c r="L694" s="1"/>
  <c r="M695"/>
  <c r="M694" s="1"/>
  <c r="K713"/>
  <c r="L713"/>
  <c r="M713"/>
  <c r="K711"/>
  <c r="L711"/>
  <c r="M711"/>
  <c r="K690"/>
  <c r="L690"/>
  <c r="M690"/>
  <c r="K688"/>
  <c r="L688"/>
  <c r="M688"/>
  <c r="K677"/>
  <c r="L677"/>
  <c r="M677"/>
  <c r="K675"/>
  <c r="L675"/>
  <c r="M675"/>
  <c r="K673"/>
  <c r="L673"/>
  <c r="M673"/>
  <c r="K670"/>
  <c r="K669" s="1"/>
  <c r="L670"/>
  <c r="L669" s="1"/>
  <c r="M670"/>
  <c r="M669" s="1"/>
  <c r="K667"/>
  <c r="K666" s="1"/>
  <c r="L667"/>
  <c r="L666" s="1"/>
  <c r="M667"/>
  <c r="M666" s="1"/>
  <c r="K595"/>
  <c r="K594" s="1"/>
  <c r="L595"/>
  <c r="L594" s="1"/>
  <c r="M595"/>
  <c r="M594" s="1"/>
  <c r="M590" s="1"/>
  <c r="K581"/>
  <c r="K580" s="1"/>
  <c r="L581"/>
  <c r="L580" s="1"/>
  <c r="M581"/>
  <c r="M580" s="1"/>
  <c r="K578"/>
  <c r="K577" s="1"/>
  <c r="L578"/>
  <c r="L577" s="1"/>
  <c r="M578"/>
  <c r="M577" s="1"/>
  <c r="K575"/>
  <c r="K574" s="1"/>
  <c r="L575"/>
  <c r="L574" s="1"/>
  <c r="M575"/>
  <c r="M574" s="1"/>
  <c r="K584"/>
  <c r="K583" s="1"/>
  <c r="L584"/>
  <c r="L583" s="1"/>
  <c r="M584"/>
  <c r="M583" s="1"/>
  <c r="K570"/>
  <c r="K569" s="1"/>
  <c r="K568" s="1"/>
  <c r="L570"/>
  <c r="L569" s="1"/>
  <c r="M570"/>
  <c r="M569" s="1"/>
  <c r="K562"/>
  <c r="K561" s="1"/>
  <c r="K560" s="1"/>
  <c r="L562"/>
  <c r="L561" s="1"/>
  <c r="M562"/>
  <c r="M561" s="1"/>
  <c r="K554"/>
  <c r="K553" s="1"/>
  <c r="L554"/>
  <c r="L553" s="1"/>
  <c r="M554"/>
  <c r="M553" s="1"/>
  <c r="K551"/>
  <c r="K548" s="1"/>
  <c r="L551"/>
  <c r="L548" s="1"/>
  <c r="M551"/>
  <c r="M548" s="1"/>
  <c r="K546"/>
  <c r="K545" s="1"/>
  <c r="L546"/>
  <c r="L545" s="1"/>
  <c r="M546"/>
  <c r="M545" s="1"/>
  <c r="K543"/>
  <c r="K542" s="1"/>
  <c r="L543"/>
  <c r="L542" s="1"/>
  <c r="M543"/>
  <c r="M542" s="1"/>
  <c r="K538"/>
  <c r="K537" s="1"/>
  <c r="L538"/>
  <c r="L537" s="1"/>
  <c r="M538"/>
  <c r="M537" s="1"/>
  <c r="K535"/>
  <c r="K534" s="1"/>
  <c r="L535"/>
  <c r="L534" s="1"/>
  <c r="M535"/>
  <c r="M534" s="1"/>
  <c r="K530"/>
  <c r="K529" s="1"/>
  <c r="K528" s="1"/>
  <c r="L530"/>
  <c r="L529" s="1"/>
  <c r="M530"/>
  <c r="M529" s="1"/>
  <c r="K519"/>
  <c r="L519"/>
  <c r="M519"/>
  <c r="K517"/>
  <c r="L517"/>
  <c r="M517"/>
  <c r="K502"/>
  <c r="L502"/>
  <c r="L501" s="1"/>
  <c r="M502"/>
  <c r="M501" s="1"/>
  <c r="M500" s="1"/>
  <c r="K494"/>
  <c r="K493" s="1"/>
  <c r="K492" s="1"/>
  <c r="L494"/>
  <c r="L493" s="1"/>
  <c r="M494"/>
  <c r="M493" s="1"/>
  <c r="K489"/>
  <c r="K488" s="1"/>
  <c r="K487" s="1"/>
  <c r="L489"/>
  <c r="L488" s="1"/>
  <c r="M489"/>
  <c r="M488" s="1"/>
  <c r="M487" s="1"/>
  <c r="K484"/>
  <c r="K483" s="1"/>
  <c r="K482" s="1"/>
  <c r="L484"/>
  <c r="L483" s="1"/>
  <c r="M484"/>
  <c r="M483" s="1"/>
  <c r="K480"/>
  <c r="K479" s="1"/>
  <c r="L480"/>
  <c r="L479" s="1"/>
  <c r="M480"/>
  <c r="M479" s="1"/>
  <c r="K471"/>
  <c r="L471"/>
  <c r="M471"/>
  <c r="K469"/>
  <c r="L469"/>
  <c r="M469"/>
  <c r="K461"/>
  <c r="K460" s="1"/>
  <c r="K459" s="1"/>
  <c r="L461"/>
  <c r="L460" s="1"/>
  <c r="M461"/>
  <c r="M460" s="1"/>
  <c r="K456"/>
  <c r="K455" s="1"/>
  <c r="L456"/>
  <c r="L455" s="1"/>
  <c r="M456"/>
  <c r="M455" s="1"/>
  <c r="K450"/>
  <c r="K449" s="1"/>
  <c r="L450"/>
  <c r="L449" s="1"/>
  <c r="M450"/>
  <c r="M449" s="1"/>
  <c r="K447"/>
  <c r="K446" s="1"/>
  <c r="L447"/>
  <c r="L446" s="1"/>
  <c r="M447"/>
  <c r="M446" s="1"/>
  <c r="K442"/>
  <c r="K441" s="1"/>
  <c r="L442"/>
  <c r="L441" s="1"/>
  <c r="M442"/>
  <c r="M441" s="1"/>
  <c r="K439"/>
  <c r="K438" s="1"/>
  <c r="L439"/>
  <c r="L438" s="1"/>
  <c r="M439"/>
  <c r="M438" s="1"/>
  <c r="K436"/>
  <c r="L436"/>
  <c r="M436"/>
  <c r="K434"/>
  <c r="L434"/>
  <c r="M434"/>
  <c r="K429"/>
  <c r="K428" s="1"/>
  <c r="L429"/>
  <c r="L428" s="1"/>
  <c r="M429"/>
  <c r="M428" s="1"/>
  <c r="K426"/>
  <c r="K425" s="1"/>
  <c r="L426"/>
  <c r="L425" s="1"/>
  <c r="M426"/>
  <c r="M425" s="1"/>
  <c r="K406"/>
  <c r="L406"/>
  <c r="M406"/>
  <c r="K404"/>
  <c r="L404"/>
  <c r="M404"/>
  <c r="K399"/>
  <c r="L399"/>
  <c r="M399"/>
  <c r="K397"/>
  <c r="L397"/>
  <c r="M397"/>
  <c r="K386"/>
  <c r="K385" s="1"/>
  <c r="L386"/>
  <c r="L385" s="1"/>
  <c r="M386"/>
  <c r="M385" s="1"/>
  <c r="K375"/>
  <c r="L375"/>
  <c r="M375"/>
  <c r="K373"/>
  <c r="L373"/>
  <c r="M373"/>
  <c r="K370"/>
  <c r="L370"/>
  <c r="M370"/>
  <c r="K368"/>
  <c r="L368"/>
  <c r="M368"/>
  <c r="K363"/>
  <c r="K362" s="1"/>
  <c r="L363"/>
  <c r="L362" s="1"/>
  <c r="M363"/>
  <c r="M362" s="1"/>
  <c r="K360"/>
  <c r="K359" s="1"/>
  <c r="L360"/>
  <c r="L359" s="1"/>
  <c r="M360"/>
  <c r="M359" s="1"/>
  <c r="K357"/>
  <c r="K356" s="1"/>
  <c r="L357"/>
  <c r="L356" s="1"/>
  <c r="M357"/>
  <c r="M356" s="1"/>
  <c r="K351"/>
  <c r="K350" s="1"/>
  <c r="L351"/>
  <c r="L350" s="1"/>
  <c r="M351"/>
  <c r="M350" s="1"/>
  <c r="K320"/>
  <c r="L320"/>
  <c r="M320"/>
  <c r="K318"/>
  <c r="L318"/>
  <c r="M318"/>
  <c r="K316"/>
  <c r="L316"/>
  <c r="M316"/>
  <c r="K330"/>
  <c r="L330"/>
  <c r="M330"/>
  <c r="K328"/>
  <c r="L328"/>
  <c r="M328"/>
  <c r="K326"/>
  <c r="L326"/>
  <c r="M326"/>
  <c r="K337"/>
  <c r="K336" s="1"/>
  <c r="L337"/>
  <c r="L336" s="1"/>
  <c r="M337"/>
  <c r="M336" s="1"/>
  <c r="K323"/>
  <c r="K322" s="1"/>
  <c r="L323"/>
  <c r="L322" s="1"/>
  <c r="M323"/>
  <c r="M322" s="1"/>
  <c r="K308"/>
  <c r="K307" s="1"/>
  <c r="K306" s="1"/>
  <c r="L308"/>
  <c r="L307" s="1"/>
  <c r="M308"/>
  <c r="M307" s="1"/>
  <c r="M306" s="1"/>
  <c r="K303"/>
  <c r="K302" s="1"/>
  <c r="L303"/>
  <c r="L302" s="1"/>
  <c r="M303"/>
  <c r="M302" s="1"/>
  <c r="K300"/>
  <c r="K299" s="1"/>
  <c r="L300"/>
  <c r="L299" s="1"/>
  <c r="M300"/>
  <c r="M299" s="1"/>
  <c r="K297"/>
  <c r="K296" s="1"/>
  <c r="L297"/>
  <c r="L296" s="1"/>
  <c r="M297"/>
  <c r="M296" s="1"/>
  <c r="K294"/>
  <c r="K293" s="1"/>
  <c r="L294"/>
  <c r="L293" s="1"/>
  <c r="M294"/>
  <c r="M293" s="1"/>
  <c r="K291"/>
  <c r="K290" s="1"/>
  <c r="L291"/>
  <c r="L290" s="1"/>
  <c r="M291"/>
  <c r="M290" s="1"/>
  <c r="K288"/>
  <c r="K287" s="1"/>
  <c r="L288"/>
  <c r="L287" s="1"/>
  <c r="M288"/>
  <c r="M287" s="1"/>
  <c r="K285"/>
  <c r="K284" s="1"/>
  <c r="L285"/>
  <c r="L284" s="1"/>
  <c r="M285"/>
  <c r="M284" s="1"/>
  <c r="K277"/>
  <c r="K276" s="1"/>
  <c r="L277"/>
  <c r="L276" s="1"/>
  <c r="M277"/>
  <c r="M276" s="1"/>
  <c r="K271"/>
  <c r="K270" s="1"/>
  <c r="L271"/>
  <c r="L270" s="1"/>
  <c r="M271"/>
  <c r="M270" s="1"/>
  <c r="K267"/>
  <c r="K266" s="1"/>
  <c r="L267"/>
  <c r="L266" s="1"/>
  <c r="M267"/>
  <c r="M266" s="1"/>
  <c r="K261"/>
  <c r="K260" s="1"/>
  <c r="L261"/>
  <c r="L260" s="1"/>
  <c r="M261"/>
  <c r="M260" s="1"/>
  <c r="K258"/>
  <c r="K257" s="1"/>
  <c r="L258"/>
  <c r="L257" s="1"/>
  <c r="M258"/>
  <c r="M257" s="1"/>
  <c r="K255"/>
  <c r="K254" s="1"/>
  <c r="L255"/>
  <c r="L254" s="1"/>
  <c r="M255"/>
  <c r="M254" s="1"/>
  <c r="K251"/>
  <c r="K250" s="1"/>
  <c r="L251"/>
  <c r="L250" s="1"/>
  <c r="M251"/>
  <c r="M250" s="1"/>
  <c r="K230"/>
  <c r="K229" s="1"/>
  <c r="L230"/>
  <c r="L229" s="1"/>
  <c r="M230"/>
  <c r="M229" s="1"/>
  <c r="K248"/>
  <c r="K247" s="1"/>
  <c r="L248"/>
  <c r="L247" s="1"/>
  <c r="M248"/>
  <c r="M247" s="1"/>
  <c r="K227"/>
  <c r="K226" s="1"/>
  <c r="L227"/>
  <c r="L226" s="1"/>
  <c r="M227"/>
  <c r="M226" s="1"/>
  <c r="K224"/>
  <c r="K223" s="1"/>
  <c r="L224"/>
  <c r="L223" s="1"/>
  <c r="M224"/>
  <c r="M223" s="1"/>
  <c r="K221"/>
  <c r="K220" s="1"/>
  <c r="L221"/>
  <c r="L220" s="1"/>
  <c r="M221"/>
  <c r="M220" s="1"/>
  <c r="K188"/>
  <c r="K187" s="1"/>
  <c r="L188"/>
  <c r="L187" s="1"/>
  <c r="M188"/>
  <c r="M187" s="1"/>
  <c r="K202"/>
  <c r="K201" s="1"/>
  <c r="L202"/>
  <c r="L201" s="1"/>
  <c r="M202"/>
  <c r="M201" s="1"/>
  <c r="K185"/>
  <c r="K184" s="1"/>
  <c r="L185"/>
  <c r="L184" s="1"/>
  <c r="M185"/>
  <c r="M184" s="1"/>
  <c r="K182"/>
  <c r="K181" s="1"/>
  <c r="L182"/>
  <c r="L181" s="1"/>
  <c r="M182"/>
  <c r="M181" s="1"/>
  <c r="K179"/>
  <c r="K178" s="1"/>
  <c r="L179"/>
  <c r="L178" s="1"/>
  <c r="M179"/>
  <c r="M178" s="1"/>
  <c r="K176"/>
  <c r="K175" s="1"/>
  <c r="L176"/>
  <c r="L175" s="1"/>
  <c r="M176"/>
  <c r="M175" s="1"/>
  <c r="K162"/>
  <c r="K161" s="1"/>
  <c r="L162"/>
  <c r="L161" s="1"/>
  <c r="M162"/>
  <c r="M161" s="1"/>
  <c r="K156"/>
  <c r="K155" s="1"/>
  <c r="L156"/>
  <c r="L155" s="1"/>
  <c r="M156"/>
  <c r="M155" s="1"/>
  <c r="K153"/>
  <c r="L153"/>
  <c r="L152" s="1"/>
  <c r="M153"/>
  <c r="M152" s="1"/>
  <c r="K150"/>
  <c r="K149" s="1"/>
  <c r="L150"/>
  <c r="L149" s="1"/>
  <c r="M150"/>
  <c r="M149" s="1"/>
  <c r="K147"/>
  <c r="K146" s="1"/>
  <c r="L147"/>
  <c r="L146" s="1"/>
  <c r="M147"/>
  <c r="M146" s="1"/>
  <c r="K144"/>
  <c r="K143" s="1"/>
  <c r="L144"/>
  <c r="L143" s="1"/>
  <c r="M144"/>
  <c r="M143" s="1"/>
  <c r="K137"/>
  <c r="L137"/>
  <c r="M137"/>
  <c r="K134"/>
  <c r="L134"/>
  <c r="M134"/>
  <c r="K132"/>
  <c r="L132"/>
  <c r="M132"/>
  <c r="K121"/>
  <c r="L121"/>
  <c r="M121"/>
  <c r="K118"/>
  <c r="L118"/>
  <c r="M118"/>
  <c r="K116"/>
  <c r="L116"/>
  <c r="M116"/>
  <c r="K112"/>
  <c r="K111" s="1"/>
  <c r="L112"/>
  <c r="L111" s="1"/>
  <c r="M112"/>
  <c r="M111" s="1"/>
  <c r="K109"/>
  <c r="K108" s="1"/>
  <c r="L109"/>
  <c r="L108" s="1"/>
  <c r="M109"/>
  <c r="M108" s="1"/>
  <c r="K106"/>
  <c r="K105" s="1"/>
  <c r="L106"/>
  <c r="L105" s="1"/>
  <c r="M106"/>
  <c r="M105" s="1"/>
  <c r="K97"/>
  <c r="K96" s="1"/>
  <c r="L97"/>
  <c r="L96" s="1"/>
  <c r="M97"/>
  <c r="M96" s="1"/>
  <c r="K94"/>
  <c r="K89" s="1"/>
  <c r="L94"/>
  <c r="L89" s="1"/>
  <c r="M94"/>
  <c r="M89" s="1"/>
  <c r="K80"/>
  <c r="K79" s="1"/>
  <c r="L80"/>
  <c r="L79" s="1"/>
  <c r="M80"/>
  <c r="M79" s="1"/>
  <c r="K77"/>
  <c r="K76" s="1"/>
  <c r="L77"/>
  <c r="L76" s="1"/>
  <c r="M77"/>
  <c r="M76" s="1"/>
  <c r="K71"/>
  <c r="K70" s="1"/>
  <c r="L71"/>
  <c r="L70" s="1"/>
  <c r="M71"/>
  <c r="M70" s="1"/>
  <c r="K68"/>
  <c r="K67" s="1"/>
  <c r="L68"/>
  <c r="L67" s="1"/>
  <c r="M68"/>
  <c r="M67" s="1"/>
  <c r="K65"/>
  <c r="K64" s="1"/>
  <c r="L65"/>
  <c r="L64" s="1"/>
  <c r="M65"/>
  <c r="M64" s="1"/>
  <c r="K56"/>
  <c r="K55" s="1"/>
  <c r="L56"/>
  <c r="L55" s="1"/>
  <c r="M56"/>
  <c r="M55" s="1"/>
  <c r="K50"/>
  <c r="K49" s="1"/>
  <c r="L50"/>
  <c r="L49" s="1"/>
  <c r="M50"/>
  <c r="M49" s="1"/>
  <c r="K47"/>
  <c r="K46" s="1"/>
  <c r="L47"/>
  <c r="L46" s="1"/>
  <c r="M47"/>
  <c r="M46" s="1"/>
  <c r="K44"/>
  <c r="K43" s="1"/>
  <c r="L44"/>
  <c r="L43" s="1"/>
  <c r="M44"/>
  <c r="M43" s="1"/>
  <c r="K40"/>
  <c r="K39" s="1"/>
  <c r="L40"/>
  <c r="L39" s="1"/>
  <c r="M40"/>
  <c r="M39" s="1"/>
  <c r="K37"/>
  <c r="K36" s="1"/>
  <c r="L37"/>
  <c r="L36" s="1"/>
  <c r="M37"/>
  <c r="M36" s="1"/>
  <c r="K34"/>
  <c r="K33" s="1"/>
  <c r="L34"/>
  <c r="L33" s="1"/>
  <c r="M34"/>
  <c r="M33" s="1"/>
  <c r="K31"/>
  <c r="K30" s="1"/>
  <c r="L31"/>
  <c r="L30" s="1"/>
  <c r="M31"/>
  <c r="M30" s="1"/>
  <c r="K22"/>
  <c r="K21" s="1"/>
  <c r="L22"/>
  <c r="L21" s="1"/>
  <c r="M22"/>
  <c r="M21" s="1"/>
  <c r="K19"/>
  <c r="K18" s="1"/>
  <c r="L19"/>
  <c r="L18" s="1"/>
  <c r="M19"/>
  <c r="M18" s="1"/>
  <c r="P829"/>
  <c r="V829" s="1"/>
  <c r="AB829" s="1"/>
  <c r="AH829" s="1"/>
  <c r="AN829" s="1"/>
  <c r="AT829" s="1"/>
  <c r="O829"/>
  <c r="U829" s="1"/>
  <c r="AA829" s="1"/>
  <c r="AG829" s="1"/>
  <c r="AM829" s="1"/>
  <c r="AS829" s="1"/>
  <c r="N829"/>
  <c r="T829" s="1"/>
  <c r="Z829" s="1"/>
  <c r="AF829" s="1"/>
  <c r="AL829" s="1"/>
  <c r="AR829" s="1"/>
  <c r="P828"/>
  <c r="V828" s="1"/>
  <c r="AB828" s="1"/>
  <c r="AH828" s="1"/>
  <c r="AN828" s="1"/>
  <c r="AT828" s="1"/>
  <c r="O828"/>
  <c r="U828" s="1"/>
  <c r="AA828" s="1"/>
  <c r="AG828" s="1"/>
  <c r="AM828" s="1"/>
  <c r="AS828" s="1"/>
  <c r="N828"/>
  <c r="T828" s="1"/>
  <c r="Z828" s="1"/>
  <c r="AF828" s="1"/>
  <c r="AL828" s="1"/>
  <c r="AR828" s="1"/>
  <c r="P823"/>
  <c r="V823" s="1"/>
  <c r="AB823" s="1"/>
  <c r="AH823" s="1"/>
  <c r="AN823" s="1"/>
  <c r="AT823" s="1"/>
  <c r="O823"/>
  <c r="U823" s="1"/>
  <c r="AA823" s="1"/>
  <c r="AG823" s="1"/>
  <c r="AM823" s="1"/>
  <c r="AS823" s="1"/>
  <c r="N823"/>
  <c r="T823" s="1"/>
  <c r="Z823" s="1"/>
  <c r="AF823" s="1"/>
  <c r="AL823" s="1"/>
  <c r="AR823" s="1"/>
  <c r="P818"/>
  <c r="V818" s="1"/>
  <c r="AB818" s="1"/>
  <c r="AH818" s="1"/>
  <c r="AN818" s="1"/>
  <c r="AT818" s="1"/>
  <c r="O818"/>
  <c r="U818" s="1"/>
  <c r="AA818" s="1"/>
  <c r="AG818" s="1"/>
  <c r="AM818" s="1"/>
  <c r="AS818" s="1"/>
  <c r="N818"/>
  <c r="T818" s="1"/>
  <c r="Z818" s="1"/>
  <c r="AF818" s="1"/>
  <c r="AL818" s="1"/>
  <c r="AR818" s="1"/>
  <c r="P813"/>
  <c r="V813" s="1"/>
  <c r="AB813" s="1"/>
  <c r="AH813" s="1"/>
  <c r="AN813" s="1"/>
  <c r="AT813" s="1"/>
  <c r="O813"/>
  <c r="U813" s="1"/>
  <c r="AA813" s="1"/>
  <c r="AG813" s="1"/>
  <c r="AM813" s="1"/>
  <c r="AS813" s="1"/>
  <c r="N813"/>
  <c r="T813" s="1"/>
  <c r="Z813" s="1"/>
  <c r="AF813" s="1"/>
  <c r="AL813" s="1"/>
  <c r="AR813" s="1"/>
  <c r="P810"/>
  <c r="V810" s="1"/>
  <c r="AB810" s="1"/>
  <c r="AH810" s="1"/>
  <c r="AN810" s="1"/>
  <c r="AT810" s="1"/>
  <c r="O810"/>
  <c r="U810" s="1"/>
  <c r="AA810" s="1"/>
  <c r="AG810" s="1"/>
  <c r="AM810" s="1"/>
  <c r="AS810" s="1"/>
  <c r="N810"/>
  <c r="T810" s="1"/>
  <c r="Z810" s="1"/>
  <c r="AF810" s="1"/>
  <c r="AL810" s="1"/>
  <c r="AR810" s="1"/>
  <c r="P805"/>
  <c r="V805" s="1"/>
  <c r="AB805" s="1"/>
  <c r="AH805" s="1"/>
  <c r="AN805" s="1"/>
  <c r="AT805" s="1"/>
  <c r="O805"/>
  <c r="U805" s="1"/>
  <c r="AA805" s="1"/>
  <c r="AG805" s="1"/>
  <c r="AM805" s="1"/>
  <c r="AS805" s="1"/>
  <c r="N805"/>
  <c r="T805" s="1"/>
  <c r="Z805" s="1"/>
  <c r="AF805" s="1"/>
  <c r="AL805" s="1"/>
  <c r="AR805" s="1"/>
  <c r="P787"/>
  <c r="V787" s="1"/>
  <c r="AB787" s="1"/>
  <c r="AH787" s="1"/>
  <c r="AN787" s="1"/>
  <c r="AT787" s="1"/>
  <c r="O787"/>
  <c r="U787" s="1"/>
  <c r="AA787" s="1"/>
  <c r="AG787" s="1"/>
  <c r="AM787" s="1"/>
  <c r="AS787" s="1"/>
  <c r="N787"/>
  <c r="T787" s="1"/>
  <c r="Z787" s="1"/>
  <c r="AF787" s="1"/>
  <c r="AL787" s="1"/>
  <c r="AR787" s="1"/>
  <c r="P784"/>
  <c r="V784" s="1"/>
  <c r="AB784" s="1"/>
  <c r="AH784" s="1"/>
  <c r="AN784" s="1"/>
  <c r="AT784" s="1"/>
  <c r="O784"/>
  <c r="U784" s="1"/>
  <c r="AA784" s="1"/>
  <c r="AG784" s="1"/>
  <c r="AM784" s="1"/>
  <c r="AS784" s="1"/>
  <c r="N784"/>
  <c r="T784" s="1"/>
  <c r="Z784" s="1"/>
  <c r="AF784" s="1"/>
  <c r="AL784" s="1"/>
  <c r="AR784" s="1"/>
  <c r="P770"/>
  <c r="V770" s="1"/>
  <c r="AB770" s="1"/>
  <c r="AH770" s="1"/>
  <c r="AN770" s="1"/>
  <c r="AT770" s="1"/>
  <c r="O770"/>
  <c r="U770" s="1"/>
  <c r="AA770" s="1"/>
  <c r="AG770" s="1"/>
  <c r="AM770" s="1"/>
  <c r="AS770" s="1"/>
  <c r="N770"/>
  <c r="T770" s="1"/>
  <c r="Z770" s="1"/>
  <c r="AF770" s="1"/>
  <c r="AL770" s="1"/>
  <c r="AR770" s="1"/>
  <c r="P767"/>
  <c r="V767" s="1"/>
  <c r="AB767" s="1"/>
  <c r="AH767" s="1"/>
  <c r="AN767" s="1"/>
  <c r="AT767" s="1"/>
  <c r="O767"/>
  <c r="U767" s="1"/>
  <c r="AA767" s="1"/>
  <c r="AG767" s="1"/>
  <c r="AM767" s="1"/>
  <c r="AS767" s="1"/>
  <c r="N767"/>
  <c r="T767" s="1"/>
  <c r="Z767" s="1"/>
  <c r="AF767" s="1"/>
  <c r="AL767" s="1"/>
  <c r="AR767" s="1"/>
  <c r="P764"/>
  <c r="V764" s="1"/>
  <c r="AB764" s="1"/>
  <c r="AH764" s="1"/>
  <c r="AN764" s="1"/>
  <c r="AT764" s="1"/>
  <c r="O764"/>
  <c r="U764" s="1"/>
  <c r="AA764" s="1"/>
  <c r="AG764" s="1"/>
  <c r="AM764" s="1"/>
  <c r="AS764" s="1"/>
  <c r="N764"/>
  <c r="T764" s="1"/>
  <c r="Z764" s="1"/>
  <c r="AF764" s="1"/>
  <c r="AL764" s="1"/>
  <c r="AR764" s="1"/>
  <c r="P762"/>
  <c r="V762" s="1"/>
  <c r="AB762" s="1"/>
  <c r="AH762" s="1"/>
  <c r="AN762" s="1"/>
  <c r="AT762" s="1"/>
  <c r="O762"/>
  <c r="U762" s="1"/>
  <c r="AA762" s="1"/>
  <c r="AG762" s="1"/>
  <c r="AM762" s="1"/>
  <c r="AS762" s="1"/>
  <c r="N762"/>
  <c r="T762" s="1"/>
  <c r="Z762" s="1"/>
  <c r="AF762" s="1"/>
  <c r="AL762" s="1"/>
  <c r="AR762" s="1"/>
  <c r="P759"/>
  <c r="V759" s="1"/>
  <c r="AB759" s="1"/>
  <c r="AH759" s="1"/>
  <c r="AN759" s="1"/>
  <c r="AT759" s="1"/>
  <c r="O759"/>
  <c r="U759" s="1"/>
  <c r="AA759" s="1"/>
  <c r="AG759" s="1"/>
  <c r="AM759" s="1"/>
  <c r="AS759" s="1"/>
  <c r="N759"/>
  <c r="T759" s="1"/>
  <c r="Z759" s="1"/>
  <c r="AF759" s="1"/>
  <c r="AL759" s="1"/>
  <c r="AR759" s="1"/>
  <c r="P754"/>
  <c r="V754" s="1"/>
  <c r="AB754" s="1"/>
  <c r="AH754" s="1"/>
  <c r="AN754" s="1"/>
  <c r="AT754" s="1"/>
  <c r="O754"/>
  <c r="U754" s="1"/>
  <c r="AA754" s="1"/>
  <c r="AG754" s="1"/>
  <c r="AM754" s="1"/>
  <c r="AS754" s="1"/>
  <c r="N754"/>
  <c r="T754" s="1"/>
  <c r="Z754" s="1"/>
  <c r="AF754" s="1"/>
  <c r="AL754" s="1"/>
  <c r="AR754" s="1"/>
  <c r="P748"/>
  <c r="V748" s="1"/>
  <c r="AB748" s="1"/>
  <c r="AH748" s="1"/>
  <c r="AN748" s="1"/>
  <c r="AT748" s="1"/>
  <c r="O748"/>
  <c r="U748" s="1"/>
  <c r="AA748" s="1"/>
  <c r="AG748" s="1"/>
  <c r="AM748" s="1"/>
  <c r="AS748" s="1"/>
  <c r="N748"/>
  <c r="T748" s="1"/>
  <c r="Z748" s="1"/>
  <c r="AF748" s="1"/>
  <c r="AL748" s="1"/>
  <c r="AR748" s="1"/>
  <c r="P739"/>
  <c r="V739" s="1"/>
  <c r="AB739" s="1"/>
  <c r="AH739" s="1"/>
  <c r="AN739" s="1"/>
  <c r="AT739" s="1"/>
  <c r="O739"/>
  <c r="U739" s="1"/>
  <c r="AA739" s="1"/>
  <c r="AG739" s="1"/>
  <c r="AM739" s="1"/>
  <c r="AS739" s="1"/>
  <c r="N739"/>
  <c r="T739" s="1"/>
  <c r="Z739" s="1"/>
  <c r="AF739" s="1"/>
  <c r="AL739" s="1"/>
  <c r="AR739" s="1"/>
  <c r="P736"/>
  <c r="V736" s="1"/>
  <c r="AB736" s="1"/>
  <c r="AH736" s="1"/>
  <c r="AN736" s="1"/>
  <c r="AT736" s="1"/>
  <c r="O736"/>
  <c r="U736" s="1"/>
  <c r="AA736" s="1"/>
  <c r="AG736" s="1"/>
  <c r="AM736" s="1"/>
  <c r="AS736" s="1"/>
  <c r="N736"/>
  <c r="T736" s="1"/>
  <c r="Z736" s="1"/>
  <c r="AF736" s="1"/>
  <c r="AL736" s="1"/>
  <c r="AR736" s="1"/>
  <c r="P731"/>
  <c r="V731" s="1"/>
  <c r="AB731" s="1"/>
  <c r="AH731" s="1"/>
  <c r="AN731" s="1"/>
  <c r="AT731" s="1"/>
  <c r="O731"/>
  <c r="U731" s="1"/>
  <c r="AA731" s="1"/>
  <c r="AG731" s="1"/>
  <c r="AM731" s="1"/>
  <c r="AS731" s="1"/>
  <c r="N731"/>
  <c r="T731" s="1"/>
  <c r="Z731" s="1"/>
  <c r="AF731" s="1"/>
  <c r="AL731" s="1"/>
  <c r="AR731" s="1"/>
  <c r="P728"/>
  <c r="V728" s="1"/>
  <c r="AB728" s="1"/>
  <c r="AH728" s="1"/>
  <c r="AN728" s="1"/>
  <c r="AT728" s="1"/>
  <c r="O728"/>
  <c r="U728" s="1"/>
  <c r="AA728" s="1"/>
  <c r="AG728" s="1"/>
  <c r="AM728" s="1"/>
  <c r="AS728" s="1"/>
  <c r="N728"/>
  <c r="T728" s="1"/>
  <c r="Z728" s="1"/>
  <c r="AF728" s="1"/>
  <c r="AL728" s="1"/>
  <c r="AR728" s="1"/>
  <c r="P722"/>
  <c r="V722" s="1"/>
  <c r="AB722" s="1"/>
  <c r="AH722" s="1"/>
  <c r="AN722" s="1"/>
  <c r="AT722" s="1"/>
  <c r="O722"/>
  <c r="U722" s="1"/>
  <c r="AA722" s="1"/>
  <c r="AG722" s="1"/>
  <c r="AM722" s="1"/>
  <c r="AS722" s="1"/>
  <c r="N722"/>
  <c r="T722" s="1"/>
  <c r="Z722" s="1"/>
  <c r="AF722" s="1"/>
  <c r="AL722" s="1"/>
  <c r="AR722" s="1"/>
  <c r="P706"/>
  <c r="V706" s="1"/>
  <c r="AB706" s="1"/>
  <c r="AH706" s="1"/>
  <c r="AN706" s="1"/>
  <c r="AT706" s="1"/>
  <c r="O706"/>
  <c r="U706" s="1"/>
  <c r="AA706" s="1"/>
  <c r="AG706" s="1"/>
  <c r="AM706" s="1"/>
  <c r="AS706" s="1"/>
  <c r="N706"/>
  <c r="T706" s="1"/>
  <c r="Z706" s="1"/>
  <c r="AF706" s="1"/>
  <c r="AL706" s="1"/>
  <c r="AR706" s="1"/>
  <c r="P703"/>
  <c r="V703" s="1"/>
  <c r="AB703" s="1"/>
  <c r="AH703" s="1"/>
  <c r="AN703" s="1"/>
  <c r="AT703" s="1"/>
  <c r="O703"/>
  <c r="U703" s="1"/>
  <c r="AA703" s="1"/>
  <c r="AG703" s="1"/>
  <c r="AM703" s="1"/>
  <c r="AS703" s="1"/>
  <c r="N703"/>
  <c r="T703" s="1"/>
  <c r="Z703" s="1"/>
  <c r="AF703" s="1"/>
  <c r="AL703" s="1"/>
  <c r="AR703" s="1"/>
  <c r="P701"/>
  <c r="V701" s="1"/>
  <c r="AB701" s="1"/>
  <c r="AH701" s="1"/>
  <c r="AN701" s="1"/>
  <c r="AT701" s="1"/>
  <c r="O701"/>
  <c r="U701" s="1"/>
  <c r="AA701" s="1"/>
  <c r="AG701" s="1"/>
  <c r="AM701" s="1"/>
  <c r="AS701" s="1"/>
  <c r="N701"/>
  <c r="T701" s="1"/>
  <c r="Z701" s="1"/>
  <c r="AF701" s="1"/>
  <c r="AL701" s="1"/>
  <c r="AR701" s="1"/>
  <c r="P699"/>
  <c r="V699" s="1"/>
  <c r="AB699" s="1"/>
  <c r="AH699" s="1"/>
  <c r="AN699" s="1"/>
  <c r="AT699" s="1"/>
  <c r="O699"/>
  <c r="U699" s="1"/>
  <c r="AA699" s="1"/>
  <c r="AG699" s="1"/>
  <c r="AM699" s="1"/>
  <c r="AS699" s="1"/>
  <c r="N699"/>
  <c r="T699" s="1"/>
  <c r="Z699" s="1"/>
  <c r="AF699" s="1"/>
  <c r="AL699" s="1"/>
  <c r="AR699" s="1"/>
  <c r="P696"/>
  <c r="V696" s="1"/>
  <c r="AB696" s="1"/>
  <c r="AH696" s="1"/>
  <c r="AN696" s="1"/>
  <c r="AT696" s="1"/>
  <c r="O696"/>
  <c r="U696" s="1"/>
  <c r="AA696" s="1"/>
  <c r="AG696" s="1"/>
  <c r="AM696" s="1"/>
  <c r="AS696" s="1"/>
  <c r="N696"/>
  <c r="T696" s="1"/>
  <c r="Z696" s="1"/>
  <c r="AF696" s="1"/>
  <c r="AL696" s="1"/>
  <c r="AR696" s="1"/>
  <c r="P714"/>
  <c r="V714" s="1"/>
  <c r="AB714" s="1"/>
  <c r="AH714" s="1"/>
  <c r="AN714" s="1"/>
  <c r="AT714" s="1"/>
  <c r="O714"/>
  <c r="U714" s="1"/>
  <c r="AA714" s="1"/>
  <c r="AG714" s="1"/>
  <c r="AM714" s="1"/>
  <c r="AS714" s="1"/>
  <c r="N714"/>
  <c r="T714" s="1"/>
  <c r="Z714" s="1"/>
  <c r="AF714" s="1"/>
  <c r="AL714" s="1"/>
  <c r="AR714" s="1"/>
  <c r="P712"/>
  <c r="V712" s="1"/>
  <c r="AB712" s="1"/>
  <c r="AH712" s="1"/>
  <c r="AN712" s="1"/>
  <c r="AT712" s="1"/>
  <c r="O712"/>
  <c r="U712" s="1"/>
  <c r="AA712" s="1"/>
  <c r="AG712" s="1"/>
  <c r="AM712" s="1"/>
  <c r="AS712" s="1"/>
  <c r="N712"/>
  <c r="T712" s="1"/>
  <c r="Z712" s="1"/>
  <c r="AF712" s="1"/>
  <c r="AL712" s="1"/>
  <c r="AR712" s="1"/>
  <c r="P691"/>
  <c r="V691" s="1"/>
  <c r="AB691" s="1"/>
  <c r="AH691" s="1"/>
  <c r="AN691" s="1"/>
  <c r="AT691" s="1"/>
  <c r="O691"/>
  <c r="U691" s="1"/>
  <c r="AA691" s="1"/>
  <c r="AG691" s="1"/>
  <c r="AM691" s="1"/>
  <c r="AS691" s="1"/>
  <c r="N691"/>
  <c r="T691" s="1"/>
  <c r="Z691" s="1"/>
  <c r="AF691" s="1"/>
  <c r="AL691" s="1"/>
  <c r="AR691" s="1"/>
  <c r="P689"/>
  <c r="V689" s="1"/>
  <c r="AB689" s="1"/>
  <c r="AH689" s="1"/>
  <c r="AN689" s="1"/>
  <c r="AT689" s="1"/>
  <c r="O689"/>
  <c r="U689" s="1"/>
  <c r="AA689" s="1"/>
  <c r="AG689" s="1"/>
  <c r="AM689" s="1"/>
  <c r="AS689" s="1"/>
  <c r="N689"/>
  <c r="T689" s="1"/>
  <c r="Z689" s="1"/>
  <c r="AF689" s="1"/>
  <c r="AL689" s="1"/>
  <c r="AR689" s="1"/>
  <c r="P678"/>
  <c r="V678" s="1"/>
  <c r="AB678" s="1"/>
  <c r="AH678" s="1"/>
  <c r="AN678" s="1"/>
  <c r="AT678" s="1"/>
  <c r="O678"/>
  <c r="U678" s="1"/>
  <c r="AA678" s="1"/>
  <c r="AG678" s="1"/>
  <c r="AM678" s="1"/>
  <c r="AS678" s="1"/>
  <c r="N678"/>
  <c r="T678" s="1"/>
  <c r="Z678" s="1"/>
  <c r="AF678" s="1"/>
  <c r="AL678" s="1"/>
  <c r="AR678" s="1"/>
  <c r="P676"/>
  <c r="V676" s="1"/>
  <c r="AB676" s="1"/>
  <c r="AH676" s="1"/>
  <c r="AN676" s="1"/>
  <c r="AT676" s="1"/>
  <c r="O676"/>
  <c r="U676" s="1"/>
  <c r="AA676" s="1"/>
  <c r="AG676" s="1"/>
  <c r="AM676" s="1"/>
  <c r="AS676" s="1"/>
  <c r="N676"/>
  <c r="T676" s="1"/>
  <c r="Z676" s="1"/>
  <c r="AF676" s="1"/>
  <c r="AL676" s="1"/>
  <c r="AR676" s="1"/>
  <c r="P674"/>
  <c r="V674" s="1"/>
  <c r="AB674" s="1"/>
  <c r="AH674" s="1"/>
  <c r="AN674" s="1"/>
  <c r="AT674" s="1"/>
  <c r="O674"/>
  <c r="U674" s="1"/>
  <c r="AA674" s="1"/>
  <c r="AG674" s="1"/>
  <c r="AM674" s="1"/>
  <c r="AS674" s="1"/>
  <c r="N674"/>
  <c r="T674" s="1"/>
  <c r="Z674" s="1"/>
  <c r="AF674" s="1"/>
  <c r="AL674" s="1"/>
  <c r="AR674" s="1"/>
  <c r="P671"/>
  <c r="V671" s="1"/>
  <c r="AB671" s="1"/>
  <c r="AH671" s="1"/>
  <c r="AN671" s="1"/>
  <c r="AT671" s="1"/>
  <c r="O671"/>
  <c r="U671" s="1"/>
  <c r="AA671" s="1"/>
  <c r="AG671" s="1"/>
  <c r="AM671" s="1"/>
  <c r="AS671" s="1"/>
  <c r="N671"/>
  <c r="T671" s="1"/>
  <c r="Z671" s="1"/>
  <c r="AF671" s="1"/>
  <c r="AL671" s="1"/>
  <c r="AR671" s="1"/>
  <c r="P668"/>
  <c r="V668" s="1"/>
  <c r="AB668" s="1"/>
  <c r="AH668" s="1"/>
  <c r="AN668" s="1"/>
  <c r="AT668" s="1"/>
  <c r="O668"/>
  <c r="U668" s="1"/>
  <c r="AA668" s="1"/>
  <c r="AG668" s="1"/>
  <c r="AM668" s="1"/>
  <c r="AS668" s="1"/>
  <c r="N668"/>
  <c r="T668" s="1"/>
  <c r="Z668" s="1"/>
  <c r="AF668" s="1"/>
  <c r="AL668" s="1"/>
  <c r="AR668" s="1"/>
  <c r="P596"/>
  <c r="V596" s="1"/>
  <c r="AB596" s="1"/>
  <c r="AH596" s="1"/>
  <c r="AN596" s="1"/>
  <c r="AT596" s="1"/>
  <c r="O596"/>
  <c r="U596" s="1"/>
  <c r="AA596" s="1"/>
  <c r="AG596" s="1"/>
  <c r="AM596" s="1"/>
  <c r="AS596" s="1"/>
  <c r="N596"/>
  <c r="T596" s="1"/>
  <c r="Z596" s="1"/>
  <c r="AF596" s="1"/>
  <c r="AL596" s="1"/>
  <c r="AR596" s="1"/>
  <c r="P582"/>
  <c r="V582" s="1"/>
  <c r="AB582" s="1"/>
  <c r="AH582" s="1"/>
  <c r="AN582" s="1"/>
  <c r="AT582" s="1"/>
  <c r="O582"/>
  <c r="U582" s="1"/>
  <c r="AA582" s="1"/>
  <c r="AG582" s="1"/>
  <c r="AM582" s="1"/>
  <c r="AS582" s="1"/>
  <c r="N582"/>
  <c r="T582" s="1"/>
  <c r="Z582" s="1"/>
  <c r="AF582" s="1"/>
  <c r="AL582" s="1"/>
  <c r="AR582" s="1"/>
  <c r="P579"/>
  <c r="V579" s="1"/>
  <c r="AB579" s="1"/>
  <c r="AH579" s="1"/>
  <c r="AN579" s="1"/>
  <c r="AT579" s="1"/>
  <c r="O579"/>
  <c r="U579" s="1"/>
  <c r="AA579" s="1"/>
  <c r="AG579" s="1"/>
  <c r="AM579" s="1"/>
  <c r="AS579" s="1"/>
  <c r="N579"/>
  <c r="T579" s="1"/>
  <c r="Z579" s="1"/>
  <c r="AF579" s="1"/>
  <c r="AL579" s="1"/>
  <c r="AR579" s="1"/>
  <c r="P576"/>
  <c r="V576" s="1"/>
  <c r="AB576" s="1"/>
  <c r="AH576" s="1"/>
  <c r="AN576" s="1"/>
  <c r="AT576" s="1"/>
  <c r="O576"/>
  <c r="U576" s="1"/>
  <c r="AA576" s="1"/>
  <c r="AG576" s="1"/>
  <c r="AM576" s="1"/>
  <c r="AS576" s="1"/>
  <c r="N576"/>
  <c r="T576" s="1"/>
  <c r="Z576" s="1"/>
  <c r="AF576" s="1"/>
  <c r="AL576" s="1"/>
  <c r="AR576" s="1"/>
  <c r="P585"/>
  <c r="V585" s="1"/>
  <c r="AB585" s="1"/>
  <c r="AH585" s="1"/>
  <c r="AN585" s="1"/>
  <c r="AT585" s="1"/>
  <c r="O585"/>
  <c r="U585" s="1"/>
  <c r="AA585" s="1"/>
  <c r="AG585" s="1"/>
  <c r="AM585" s="1"/>
  <c r="AS585" s="1"/>
  <c r="N585"/>
  <c r="T585" s="1"/>
  <c r="Z585" s="1"/>
  <c r="AF585" s="1"/>
  <c r="AL585" s="1"/>
  <c r="AR585" s="1"/>
  <c r="P571"/>
  <c r="V571" s="1"/>
  <c r="AB571" s="1"/>
  <c r="AH571" s="1"/>
  <c r="AN571" s="1"/>
  <c r="AT571" s="1"/>
  <c r="O571"/>
  <c r="U571" s="1"/>
  <c r="AA571" s="1"/>
  <c r="AG571" s="1"/>
  <c r="AM571" s="1"/>
  <c r="AS571" s="1"/>
  <c r="N571"/>
  <c r="T571" s="1"/>
  <c r="Z571" s="1"/>
  <c r="AF571" s="1"/>
  <c r="AL571" s="1"/>
  <c r="AR571" s="1"/>
  <c r="P563"/>
  <c r="V563" s="1"/>
  <c r="AB563" s="1"/>
  <c r="AH563" s="1"/>
  <c r="AN563" s="1"/>
  <c r="AT563" s="1"/>
  <c r="O563"/>
  <c r="U563" s="1"/>
  <c r="AA563" s="1"/>
  <c r="AG563" s="1"/>
  <c r="AM563" s="1"/>
  <c r="AS563" s="1"/>
  <c r="N563"/>
  <c r="T563" s="1"/>
  <c r="Z563" s="1"/>
  <c r="AF563" s="1"/>
  <c r="AL563" s="1"/>
  <c r="AR563" s="1"/>
  <c r="P555"/>
  <c r="V555" s="1"/>
  <c r="AB555" s="1"/>
  <c r="AH555" s="1"/>
  <c r="AN555" s="1"/>
  <c r="AT555" s="1"/>
  <c r="O555"/>
  <c r="U555" s="1"/>
  <c r="AA555" s="1"/>
  <c r="AG555" s="1"/>
  <c r="AM555" s="1"/>
  <c r="AS555" s="1"/>
  <c r="N555"/>
  <c r="T555" s="1"/>
  <c r="Z555" s="1"/>
  <c r="AF555" s="1"/>
  <c r="AL555" s="1"/>
  <c r="AR555" s="1"/>
  <c r="P552"/>
  <c r="V552" s="1"/>
  <c r="AB552" s="1"/>
  <c r="AH552" s="1"/>
  <c r="AN552" s="1"/>
  <c r="AT552" s="1"/>
  <c r="O552"/>
  <c r="U552" s="1"/>
  <c r="AA552" s="1"/>
  <c r="AG552" s="1"/>
  <c r="AM552" s="1"/>
  <c r="AS552" s="1"/>
  <c r="N552"/>
  <c r="T552" s="1"/>
  <c r="Z552" s="1"/>
  <c r="AF552" s="1"/>
  <c r="AL552" s="1"/>
  <c r="AR552" s="1"/>
  <c r="P547"/>
  <c r="V547" s="1"/>
  <c r="AB547" s="1"/>
  <c r="AH547" s="1"/>
  <c r="AN547" s="1"/>
  <c r="AT547" s="1"/>
  <c r="O547"/>
  <c r="U547" s="1"/>
  <c r="AA547" s="1"/>
  <c r="AG547" s="1"/>
  <c r="AM547" s="1"/>
  <c r="AS547" s="1"/>
  <c r="N547"/>
  <c r="T547" s="1"/>
  <c r="Z547" s="1"/>
  <c r="AF547" s="1"/>
  <c r="AL547" s="1"/>
  <c r="AR547" s="1"/>
  <c r="P544"/>
  <c r="V544" s="1"/>
  <c r="AB544" s="1"/>
  <c r="AH544" s="1"/>
  <c r="AN544" s="1"/>
  <c r="AT544" s="1"/>
  <c r="O544"/>
  <c r="U544" s="1"/>
  <c r="AA544" s="1"/>
  <c r="AG544" s="1"/>
  <c r="AM544" s="1"/>
  <c r="AS544" s="1"/>
  <c r="N544"/>
  <c r="T544" s="1"/>
  <c r="Z544" s="1"/>
  <c r="AF544" s="1"/>
  <c r="AL544" s="1"/>
  <c r="AR544" s="1"/>
  <c r="P536"/>
  <c r="V536" s="1"/>
  <c r="AB536" s="1"/>
  <c r="AH536" s="1"/>
  <c r="AN536" s="1"/>
  <c r="AT536" s="1"/>
  <c r="O536"/>
  <c r="U536" s="1"/>
  <c r="AA536" s="1"/>
  <c r="AG536" s="1"/>
  <c r="AM536" s="1"/>
  <c r="AS536" s="1"/>
  <c r="N536"/>
  <c r="T536" s="1"/>
  <c r="Z536" s="1"/>
  <c r="AF536" s="1"/>
  <c r="AL536" s="1"/>
  <c r="AR536" s="1"/>
  <c r="P531"/>
  <c r="V531" s="1"/>
  <c r="AB531" s="1"/>
  <c r="AH531" s="1"/>
  <c r="AN531" s="1"/>
  <c r="AT531" s="1"/>
  <c r="O531"/>
  <c r="U531" s="1"/>
  <c r="AA531" s="1"/>
  <c r="AG531" s="1"/>
  <c r="AM531" s="1"/>
  <c r="AS531" s="1"/>
  <c r="N531"/>
  <c r="T531" s="1"/>
  <c r="Z531" s="1"/>
  <c r="AF531" s="1"/>
  <c r="AL531" s="1"/>
  <c r="AR531" s="1"/>
  <c r="P520"/>
  <c r="V520" s="1"/>
  <c r="AB520" s="1"/>
  <c r="AH520" s="1"/>
  <c r="AN520" s="1"/>
  <c r="AT520" s="1"/>
  <c r="O520"/>
  <c r="U520" s="1"/>
  <c r="AA520" s="1"/>
  <c r="AG520" s="1"/>
  <c r="AM520" s="1"/>
  <c r="AS520" s="1"/>
  <c r="N520"/>
  <c r="T520" s="1"/>
  <c r="Z520" s="1"/>
  <c r="AF520" s="1"/>
  <c r="AL520" s="1"/>
  <c r="AR520" s="1"/>
  <c r="P518"/>
  <c r="V518" s="1"/>
  <c r="AB518" s="1"/>
  <c r="AH518" s="1"/>
  <c r="AN518" s="1"/>
  <c r="AT518" s="1"/>
  <c r="O518"/>
  <c r="U518" s="1"/>
  <c r="AA518" s="1"/>
  <c r="AG518" s="1"/>
  <c r="AM518" s="1"/>
  <c r="AS518" s="1"/>
  <c r="N518"/>
  <c r="T518" s="1"/>
  <c r="Z518" s="1"/>
  <c r="AF518" s="1"/>
  <c r="AL518" s="1"/>
  <c r="AR518" s="1"/>
  <c r="P503"/>
  <c r="V503" s="1"/>
  <c r="AB503" s="1"/>
  <c r="AH503" s="1"/>
  <c r="AN503" s="1"/>
  <c r="AT503" s="1"/>
  <c r="O503"/>
  <c r="U503" s="1"/>
  <c r="AA503" s="1"/>
  <c r="AG503" s="1"/>
  <c r="AM503" s="1"/>
  <c r="AS503" s="1"/>
  <c r="N503"/>
  <c r="T503" s="1"/>
  <c r="Z503" s="1"/>
  <c r="AF503" s="1"/>
  <c r="AL503" s="1"/>
  <c r="AR503" s="1"/>
  <c r="P495"/>
  <c r="V495" s="1"/>
  <c r="AB495" s="1"/>
  <c r="AH495" s="1"/>
  <c r="AN495" s="1"/>
  <c r="AT495" s="1"/>
  <c r="O495"/>
  <c r="U495" s="1"/>
  <c r="AA495" s="1"/>
  <c r="AG495" s="1"/>
  <c r="AM495" s="1"/>
  <c r="AS495" s="1"/>
  <c r="N495"/>
  <c r="T495" s="1"/>
  <c r="Z495" s="1"/>
  <c r="AF495" s="1"/>
  <c r="AL495" s="1"/>
  <c r="AR495" s="1"/>
  <c r="P490"/>
  <c r="V490" s="1"/>
  <c r="AB490" s="1"/>
  <c r="AH490" s="1"/>
  <c r="AN490" s="1"/>
  <c r="AT490" s="1"/>
  <c r="O490"/>
  <c r="U490" s="1"/>
  <c r="AA490" s="1"/>
  <c r="AG490" s="1"/>
  <c r="AM490" s="1"/>
  <c r="AS490" s="1"/>
  <c r="N490"/>
  <c r="T490" s="1"/>
  <c r="Z490" s="1"/>
  <c r="AF490" s="1"/>
  <c r="AL490" s="1"/>
  <c r="AR490" s="1"/>
  <c r="P485"/>
  <c r="V485" s="1"/>
  <c r="AB485" s="1"/>
  <c r="AH485" s="1"/>
  <c r="AN485" s="1"/>
  <c r="AT485" s="1"/>
  <c r="O485"/>
  <c r="U485" s="1"/>
  <c r="AA485" s="1"/>
  <c r="AG485" s="1"/>
  <c r="AM485" s="1"/>
  <c r="AS485" s="1"/>
  <c r="N485"/>
  <c r="T485" s="1"/>
  <c r="Z485" s="1"/>
  <c r="AF485" s="1"/>
  <c r="AL485" s="1"/>
  <c r="AR485" s="1"/>
  <c r="P481"/>
  <c r="V481" s="1"/>
  <c r="AB481" s="1"/>
  <c r="AH481" s="1"/>
  <c r="AN481" s="1"/>
  <c r="AT481" s="1"/>
  <c r="O481"/>
  <c r="U481" s="1"/>
  <c r="AA481" s="1"/>
  <c r="AG481" s="1"/>
  <c r="AM481" s="1"/>
  <c r="AS481" s="1"/>
  <c r="N481"/>
  <c r="T481" s="1"/>
  <c r="Z481" s="1"/>
  <c r="AF481" s="1"/>
  <c r="AL481" s="1"/>
  <c r="AR481" s="1"/>
  <c r="P472"/>
  <c r="V472" s="1"/>
  <c r="AB472" s="1"/>
  <c r="AH472" s="1"/>
  <c r="AN472" s="1"/>
  <c r="AT472" s="1"/>
  <c r="O472"/>
  <c r="U472" s="1"/>
  <c r="AA472" s="1"/>
  <c r="AG472" s="1"/>
  <c r="AM472" s="1"/>
  <c r="AS472" s="1"/>
  <c r="N472"/>
  <c r="T472" s="1"/>
  <c r="Z472" s="1"/>
  <c r="AF472" s="1"/>
  <c r="AL472" s="1"/>
  <c r="AR472" s="1"/>
  <c r="P470"/>
  <c r="V470" s="1"/>
  <c r="AB470" s="1"/>
  <c r="AH470" s="1"/>
  <c r="AN470" s="1"/>
  <c r="AT470" s="1"/>
  <c r="O470"/>
  <c r="U470" s="1"/>
  <c r="AA470" s="1"/>
  <c r="AG470" s="1"/>
  <c r="AM470" s="1"/>
  <c r="AS470" s="1"/>
  <c r="N470"/>
  <c r="T470" s="1"/>
  <c r="Z470" s="1"/>
  <c r="AF470" s="1"/>
  <c r="AL470" s="1"/>
  <c r="AR470" s="1"/>
  <c r="P457"/>
  <c r="V457" s="1"/>
  <c r="AB457" s="1"/>
  <c r="AH457" s="1"/>
  <c r="AN457" s="1"/>
  <c r="AT457" s="1"/>
  <c r="O457"/>
  <c r="U457" s="1"/>
  <c r="AA457" s="1"/>
  <c r="AG457" s="1"/>
  <c r="AM457" s="1"/>
  <c r="AS457" s="1"/>
  <c r="N457"/>
  <c r="T457" s="1"/>
  <c r="Z457" s="1"/>
  <c r="AF457" s="1"/>
  <c r="AL457" s="1"/>
  <c r="AR457" s="1"/>
  <c r="P451"/>
  <c r="V451" s="1"/>
  <c r="AB451" s="1"/>
  <c r="AH451" s="1"/>
  <c r="AN451" s="1"/>
  <c r="AT451" s="1"/>
  <c r="O451"/>
  <c r="U451" s="1"/>
  <c r="AA451" s="1"/>
  <c r="AG451" s="1"/>
  <c r="AM451" s="1"/>
  <c r="AS451" s="1"/>
  <c r="N451"/>
  <c r="T451" s="1"/>
  <c r="Z451" s="1"/>
  <c r="AF451" s="1"/>
  <c r="AL451" s="1"/>
  <c r="AR451" s="1"/>
  <c r="P448"/>
  <c r="V448" s="1"/>
  <c r="AB448" s="1"/>
  <c r="AH448" s="1"/>
  <c r="AN448" s="1"/>
  <c r="AT448" s="1"/>
  <c r="O448"/>
  <c r="U448" s="1"/>
  <c r="AA448" s="1"/>
  <c r="AG448" s="1"/>
  <c r="AM448" s="1"/>
  <c r="AS448" s="1"/>
  <c r="N448"/>
  <c r="T448" s="1"/>
  <c r="Z448" s="1"/>
  <c r="AF448" s="1"/>
  <c r="AL448" s="1"/>
  <c r="AR448" s="1"/>
  <c r="P440"/>
  <c r="V440" s="1"/>
  <c r="AB440" s="1"/>
  <c r="AH440" s="1"/>
  <c r="AN440" s="1"/>
  <c r="AT440" s="1"/>
  <c r="O440"/>
  <c r="U440" s="1"/>
  <c r="AA440" s="1"/>
  <c r="AG440" s="1"/>
  <c r="AM440" s="1"/>
  <c r="AS440" s="1"/>
  <c r="N440"/>
  <c r="T440" s="1"/>
  <c r="Z440" s="1"/>
  <c r="AF440" s="1"/>
  <c r="AL440" s="1"/>
  <c r="AR440" s="1"/>
  <c r="P437"/>
  <c r="V437" s="1"/>
  <c r="AB437" s="1"/>
  <c r="AH437" s="1"/>
  <c r="AN437" s="1"/>
  <c r="AT437" s="1"/>
  <c r="O437"/>
  <c r="U437" s="1"/>
  <c r="AA437" s="1"/>
  <c r="AG437" s="1"/>
  <c r="AM437" s="1"/>
  <c r="AS437" s="1"/>
  <c r="N437"/>
  <c r="T437" s="1"/>
  <c r="Z437" s="1"/>
  <c r="AF437" s="1"/>
  <c r="AL437" s="1"/>
  <c r="AR437" s="1"/>
  <c r="P435"/>
  <c r="V435" s="1"/>
  <c r="AB435" s="1"/>
  <c r="AH435" s="1"/>
  <c r="AN435" s="1"/>
  <c r="AT435" s="1"/>
  <c r="O435"/>
  <c r="U435" s="1"/>
  <c r="AA435" s="1"/>
  <c r="AG435" s="1"/>
  <c r="AM435" s="1"/>
  <c r="AS435" s="1"/>
  <c r="N435"/>
  <c r="T435" s="1"/>
  <c r="Z435" s="1"/>
  <c r="AF435" s="1"/>
  <c r="AL435" s="1"/>
  <c r="AR435" s="1"/>
  <c r="P430"/>
  <c r="V430" s="1"/>
  <c r="AB430" s="1"/>
  <c r="AH430" s="1"/>
  <c r="AN430" s="1"/>
  <c r="AT430" s="1"/>
  <c r="O430"/>
  <c r="U430" s="1"/>
  <c r="AA430" s="1"/>
  <c r="AG430" s="1"/>
  <c r="AM430" s="1"/>
  <c r="AS430" s="1"/>
  <c r="N430"/>
  <c r="T430" s="1"/>
  <c r="Z430" s="1"/>
  <c r="AF430" s="1"/>
  <c r="AL430" s="1"/>
  <c r="AR430" s="1"/>
  <c r="P427"/>
  <c r="V427" s="1"/>
  <c r="AB427" s="1"/>
  <c r="AH427" s="1"/>
  <c r="AN427" s="1"/>
  <c r="AT427" s="1"/>
  <c r="O427"/>
  <c r="U427" s="1"/>
  <c r="AA427" s="1"/>
  <c r="AG427" s="1"/>
  <c r="AM427" s="1"/>
  <c r="AS427" s="1"/>
  <c r="N427"/>
  <c r="T427" s="1"/>
  <c r="Z427" s="1"/>
  <c r="AF427" s="1"/>
  <c r="AL427" s="1"/>
  <c r="AR427" s="1"/>
  <c r="P407"/>
  <c r="V407" s="1"/>
  <c r="AB407" s="1"/>
  <c r="AH407" s="1"/>
  <c r="AN407" s="1"/>
  <c r="AT407" s="1"/>
  <c r="O407"/>
  <c r="U407" s="1"/>
  <c r="AA407" s="1"/>
  <c r="AG407" s="1"/>
  <c r="AM407" s="1"/>
  <c r="AS407" s="1"/>
  <c r="N407"/>
  <c r="T407" s="1"/>
  <c r="Z407" s="1"/>
  <c r="AF407" s="1"/>
  <c r="AL407" s="1"/>
  <c r="AR407" s="1"/>
  <c r="P405"/>
  <c r="V405" s="1"/>
  <c r="AB405" s="1"/>
  <c r="AH405" s="1"/>
  <c r="AN405" s="1"/>
  <c r="AT405" s="1"/>
  <c r="O405"/>
  <c r="U405" s="1"/>
  <c r="AA405" s="1"/>
  <c r="AG405" s="1"/>
  <c r="AM405" s="1"/>
  <c r="AS405" s="1"/>
  <c r="N405"/>
  <c r="T405" s="1"/>
  <c r="Z405" s="1"/>
  <c r="AF405" s="1"/>
  <c r="AL405" s="1"/>
  <c r="AR405" s="1"/>
  <c r="P403"/>
  <c r="V403" s="1"/>
  <c r="AB403" s="1"/>
  <c r="AH403" s="1"/>
  <c r="AN403" s="1"/>
  <c r="AT403" s="1"/>
  <c r="O403"/>
  <c r="U403" s="1"/>
  <c r="AA403" s="1"/>
  <c r="AG403" s="1"/>
  <c r="AM403" s="1"/>
  <c r="AS403" s="1"/>
  <c r="N403"/>
  <c r="T403" s="1"/>
  <c r="Z403" s="1"/>
  <c r="AF403" s="1"/>
  <c r="AL403" s="1"/>
  <c r="AR403" s="1"/>
  <c r="P402"/>
  <c r="V402" s="1"/>
  <c r="AB402" s="1"/>
  <c r="AH402" s="1"/>
  <c r="AN402" s="1"/>
  <c r="AT402" s="1"/>
  <c r="O402"/>
  <c r="U402" s="1"/>
  <c r="AA402" s="1"/>
  <c r="AG402" s="1"/>
  <c r="AM402" s="1"/>
  <c r="AS402" s="1"/>
  <c r="P400"/>
  <c r="V400" s="1"/>
  <c r="AB400" s="1"/>
  <c r="AH400" s="1"/>
  <c r="AN400" s="1"/>
  <c r="AT400" s="1"/>
  <c r="O400"/>
  <c r="U400" s="1"/>
  <c r="AA400" s="1"/>
  <c r="AG400" s="1"/>
  <c r="AM400" s="1"/>
  <c r="AS400" s="1"/>
  <c r="N400"/>
  <c r="T400" s="1"/>
  <c r="Z400" s="1"/>
  <c r="AF400" s="1"/>
  <c r="AL400" s="1"/>
  <c r="AR400" s="1"/>
  <c r="P398"/>
  <c r="V398" s="1"/>
  <c r="AB398" s="1"/>
  <c r="AH398" s="1"/>
  <c r="AN398" s="1"/>
  <c r="AT398" s="1"/>
  <c r="O398"/>
  <c r="U398" s="1"/>
  <c r="AA398" s="1"/>
  <c r="AG398" s="1"/>
  <c r="AM398" s="1"/>
  <c r="AS398" s="1"/>
  <c r="N398"/>
  <c r="T398" s="1"/>
  <c r="Z398" s="1"/>
  <c r="AF398" s="1"/>
  <c r="AL398" s="1"/>
  <c r="AR398" s="1"/>
  <c r="P396"/>
  <c r="V396" s="1"/>
  <c r="AB396" s="1"/>
  <c r="AH396" s="1"/>
  <c r="AN396" s="1"/>
  <c r="AT396" s="1"/>
  <c r="O396"/>
  <c r="U396" s="1"/>
  <c r="AA396" s="1"/>
  <c r="AG396" s="1"/>
  <c r="AM396" s="1"/>
  <c r="AS396" s="1"/>
  <c r="N396"/>
  <c r="T396" s="1"/>
  <c r="Z396" s="1"/>
  <c r="AF396" s="1"/>
  <c r="AL396" s="1"/>
  <c r="AR396" s="1"/>
  <c r="P395"/>
  <c r="V395" s="1"/>
  <c r="AB395" s="1"/>
  <c r="AH395" s="1"/>
  <c r="AN395" s="1"/>
  <c r="AT395" s="1"/>
  <c r="O395"/>
  <c r="U395" s="1"/>
  <c r="AA395" s="1"/>
  <c r="AG395" s="1"/>
  <c r="AM395" s="1"/>
  <c r="AS395" s="1"/>
  <c r="P387"/>
  <c r="V387" s="1"/>
  <c r="AB387" s="1"/>
  <c r="AH387" s="1"/>
  <c r="AN387" s="1"/>
  <c r="AT387" s="1"/>
  <c r="O387"/>
  <c r="U387" s="1"/>
  <c r="AA387" s="1"/>
  <c r="AG387" s="1"/>
  <c r="AM387" s="1"/>
  <c r="AS387" s="1"/>
  <c r="N387"/>
  <c r="T387" s="1"/>
  <c r="Z387" s="1"/>
  <c r="AF387" s="1"/>
  <c r="AL387" s="1"/>
  <c r="AR387" s="1"/>
  <c r="P376"/>
  <c r="V376" s="1"/>
  <c r="AB376" s="1"/>
  <c r="AH376" s="1"/>
  <c r="AN376" s="1"/>
  <c r="AT376" s="1"/>
  <c r="O376"/>
  <c r="U376" s="1"/>
  <c r="AA376" s="1"/>
  <c r="AG376" s="1"/>
  <c r="AM376" s="1"/>
  <c r="AS376" s="1"/>
  <c r="N376"/>
  <c r="T376" s="1"/>
  <c r="Z376" s="1"/>
  <c r="AF376" s="1"/>
  <c r="AL376" s="1"/>
  <c r="AR376" s="1"/>
  <c r="P374"/>
  <c r="V374" s="1"/>
  <c r="AB374" s="1"/>
  <c r="AH374" s="1"/>
  <c r="AN374" s="1"/>
  <c r="AT374" s="1"/>
  <c r="O374"/>
  <c r="U374" s="1"/>
  <c r="AA374" s="1"/>
  <c r="AG374" s="1"/>
  <c r="AM374" s="1"/>
  <c r="AS374" s="1"/>
  <c r="N374"/>
  <c r="T374" s="1"/>
  <c r="Z374" s="1"/>
  <c r="AF374" s="1"/>
  <c r="AL374" s="1"/>
  <c r="AR374" s="1"/>
  <c r="P371"/>
  <c r="V371" s="1"/>
  <c r="AB371" s="1"/>
  <c r="AH371" s="1"/>
  <c r="AN371" s="1"/>
  <c r="AT371" s="1"/>
  <c r="O371"/>
  <c r="U371" s="1"/>
  <c r="AA371" s="1"/>
  <c r="AG371" s="1"/>
  <c r="AM371" s="1"/>
  <c r="AS371" s="1"/>
  <c r="N371"/>
  <c r="T371" s="1"/>
  <c r="Z371" s="1"/>
  <c r="AF371" s="1"/>
  <c r="AL371" s="1"/>
  <c r="AR371" s="1"/>
  <c r="P369"/>
  <c r="V369" s="1"/>
  <c r="AB369" s="1"/>
  <c r="AH369" s="1"/>
  <c r="AN369" s="1"/>
  <c r="AT369" s="1"/>
  <c r="O369"/>
  <c r="U369" s="1"/>
  <c r="AA369" s="1"/>
  <c r="AG369" s="1"/>
  <c r="AM369" s="1"/>
  <c r="AS369" s="1"/>
  <c r="N369"/>
  <c r="T369" s="1"/>
  <c r="Z369" s="1"/>
  <c r="AF369" s="1"/>
  <c r="AL369" s="1"/>
  <c r="AR369" s="1"/>
  <c r="P364"/>
  <c r="V364" s="1"/>
  <c r="AB364" s="1"/>
  <c r="AH364" s="1"/>
  <c r="AN364" s="1"/>
  <c r="AT364" s="1"/>
  <c r="O364"/>
  <c r="U364" s="1"/>
  <c r="AA364" s="1"/>
  <c r="AG364" s="1"/>
  <c r="AM364" s="1"/>
  <c r="AS364" s="1"/>
  <c r="N364"/>
  <c r="T364" s="1"/>
  <c r="Z364" s="1"/>
  <c r="AF364" s="1"/>
  <c r="AL364" s="1"/>
  <c r="AR364" s="1"/>
  <c r="P361"/>
  <c r="V361" s="1"/>
  <c r="AB361" s="1"/>
  <c r="AH361" s="1"/>
  <c r="AN361" s="1"/>
  <c r="AT361" s="1"/>
  <c r="O361"/>
  <c r="U361" s="1"/>
  <c r="AA361" s="1"/>
  <c r="AG361" s="1"/>
  <c r="AM361" s="1"/>
  <c r="AS361" s="1"/>
  <c r="N361"/>
  <c r="T361" s="1"/>
  <c r="Z361" s="1"/>
  <c r="AF361" s="1"/>
  <c r="AL361" s="1"/>
  <c r="AR361" s="1"/>
  <c r="P358"/>
  <c r="V358" s="1"/>
  <c r="AB358" s="1"/>
  <c r="AH358" s="1"/>
  <c r="AN358" s="1"/>
  <c r="AT358" s="1"/>
  <c r="O358"/>
  <c r="U358" s="1"/>
  <c r="AA358" s="1"/>
  <c r="AG358" s="1"/>
  <c r="AM358" s="1"/>
  <c r="AS358" s="1"/>
  <c r="N358"/>
  <c r="T358" s="1"/>
  <c r="Z358" s="1"/>
  <c r="AF358" s="1"/>
  <c r="AL358" s="1"/>
  <c r="AR358" s="1"/>
  <c r="P352"/>
  <c r="V352" s="1"/>
  <c r="AB352" s="1"/>
  <c r="AH352" s="1"/>
  <c r="AN352" s="1"/>
  <c r="AT352" s="1"/>
  <c r="O352"/>
  <c r="U352" s="1"/>
  <c r="AA352" s="1"/>
  <c r="AG352" s="1"/>
  <c r="AM352" s="1"/>
  <c r="AS352" s="1"/>
  <c r="N352"/>
  <c r="T352" s="1"/>
  <c r="Z352" s="1"/>
  <c r="AF352" s="1"/>
  <c r="AL352" s="1"/>
  <c r="AR352" s="1"/>
  <c r="P321"/>
  <c r="V321" s="1"/>
  <c r="AB321" s="1"/>
  <c r="AH321" s="1"/>
  <c r="AN321" s="1"/>
  <c r="AT321" s="1"/>
  <c r="O321"/>
  <c r="U321" s="1"/>
  <c r="AA321" s="1"/>
  <c r="AG321" s="1"/>
  <c r="AM321" s="1"/>
  <c r="AS321" s="1"/>
  <c r="N321"/>
  <c r="T321" s="1"/>
  <c r="Z321" s="1"/>
  <c r="AF321" s="1"/>
  <c r="AL321" s="1"/>
  <c r="AR321" s="1"/>
  <c r="P319"/>
  <c r="V319" s="1"/>
  <c r="AB319" s="1"/>
  <c r="AH319" s="1"/>
  <c r="AN319" s="1"/>
  <c r="AT319" s="1"/>
  <c r="O319"/>
  <c r="U319" s="1"/>
  <c r="AA319" s="1"/>
  <c r="AG319" s="1"/>
  <c r="AM319" s="1"/>
  <c r="AS319" s="1"/>
  <c r="N319"/>
  <c r="T319" s="1"/>
  <c r="Z319" s="1"/>
  <c r="AF319" s="1"/>
  <c r="AL319" s="1"/>
  <c r="AR319" s="1"/>
  <c r="P317"/>
  <c r="V317" s="1"/>
  <c r="AB317" s="1"/>
  <c r="AH317" s="1"/>
  <c r="AN317" s="1"/>
  <c r="AT317" s="1"/>
  <c r="O317"/>
  <c r="U317" s="1"/>
  <c r="AA317" s="1"/>
  <c r="AG317" s="1"/>
  <c r="AM317" s="1"/>
  <c r="AS317" s="1"/>
  <c r="N317"/>
  <c r="T317" s="1"/>
  <c r="Z317" s="1"/>
  <c r="AF317" s="1"/>
  <c r="AL317" s="1"/>
  <c r="AR317" s="1"/>
  <c r="P332"/>
  <c r="V332" s="1"/>
  <c r="AB332" s="1"/>
  <c r="AH332" s="1"/>
  <c r="AN332" s="1"/>
  <c r="AT332" s="1"/>
  <c r="O332"/>
  <c r="U332" s="1"/>
  <c r="AA332" s="1"/>
  <c r="AG332" s="1"/>
  <c r="AM332" s="1"/>
  <c r="AS332" s="1"/>
  <c r="N332"/>
  <c r="T332" s="1"/>
  <c r="Z332" s="1"/>
  <c r="AF332" s="1"/>
  <c r="AL332" s="1"/>
  <c r="AR332" s="1"/>
  <c r="P331"/>
  <c r="V331" s="1"/>
  <c r="AB331" s="1"/>
  <c r="AH331" s="1"/>
  <c r="AN331" s="1"/>
  <c r="AT331" s="1"/>
  <c r="O331"/>
  <c r="U331" s="1"/>
  <c r="AA331" s="1"/>
  <c r="AG331" s="1"/>
  <c r="AM331" s="1"/>
  <c r="AS331" s="1"/>
  <c r="N331"/>
  <c r="T331" s="1"/>
  <c r="Z331" s="1"/>
  <c r="AF331" s="1"/>
  <c r="AL331" s="1"/>
  <c r="AR331" s="1"/>
  <c r="P338"/>
  <c r="V338" s="1"/>
  <c r="AB338" s="1"/>
  <c r="AH338" s="1"/>
  <c r="AN338" s="1"/>
  <c r="AT338" s="1"/>
  <c r="O338"/>
  <c r="U338" s="1"/>
  <c r="AA338" s="1"/>
  <c r="AG338" s="1"/>
  <c r="AM338" s="1"/>
  <c r="AS338" s="1"/>
  <c r="N338"/>
  <c r="T338" s="1"/>
  <c r="Z338" s="1"/>
  <c r="AF338" s="1"/>
  <c r="AL338" s="1"/>
  <c r="AR338" s="1"/>
  <c r="P324"/>
  <c r="V324" s="1"/>
  <c r="AB324" s="1"/>
  <c r="AH324" s="1"/>
  <c r="AN324" s="1"/>
  <c r="AT324" s="1"/>
  <c r="O324"/>
  <c r="U324" s="1"/>
  <c r="AA324" s="1"/>
  <c r="AG324" s="1"/>
  <c r="AM324" s="1"/>
  <c r="AS324" s="1"/>
  <c r="N324"/>
  <c r="T324" s="1"/>
  <c r="Z324" s="1"/>
  <c r="AF324" s="1"/>
  <c r="AL324" s="1"/>
  <c r="AR324" s="1"/>
  <c r="P309"/>
  <c r="V309" s="1"/>
  <c r="AB309" s="1"/>
  <c r="AH309" s="1"/>
  <c r="AN309" s="1"/>
  <c r="AT309" s="1"/>
  <c r="O309"/>
  <c r="U309" s="1"/>
  <c r="AA309" s="1"/>
  <c r="AG309" s="1"/>
  <c r="AM309" s="1"/>
  <c r="AS309" s="1"/>
  <c r="N309"/>
  <c r="T309" s="1"/>
  <c r="Z309" s="1"/>
  <c r="AF309" s="1"/>
  <c r="AL309" s="1"/>
  <c r="AR309" s="1"/>
  <c r="P304"/>
  <c r="V304" s="1"/>
  <c r="AB304" s="1"/>
  <c r="AH304" s="1"/>
  <c r="AN304" s="1"/>
  <c r="AT304" s="1"/>
  <c r="O304"/>
  <c r="U304" s="1"/>
  <c r="AA304" s="1"/>
  <c r="AG304" s="1"/>
  <c r="AM304" s="1"/>
  <c r="AS304" s="1"/>
  <c r="N304"/>
  <c r="T304" s="1"/>
  <c r="Z304" s="1"/>
  <c r="AF304" s="1"/>
  <c r="AL304" s="1"/>
  <c r="AR304" s="1"/>
  <c r="P301"/>
  <c r="V301" s="1"/>
  <c r="AB301" s="1"/>
  <c r="AH301" s="1"/>
  <c r="AN301" s="1"/>
  <c r="AT301" s="1"/>
  <c r="O301"/>
  <c r="U301" s="1"/>
  <c r="AA301" s="1"/>
  <c r="AG301" s="1"/>
  <c r="AM301" s="1"/>
  <c r="AS301" s="1"/>
  <c r="N301"/>
  <c r="T301" s="1"/>
  <c r="Z301" s="1"/>
  <c r="AF301" s="1"/>
  <c r="AL301" s="1"/>
  <c r="AR301" s="1"/>
  <c r="P295"/>
  <c r="V295" s="1"/>
  <c r="AB295" s="1"/>
  <c r="AH295" s="1"/>
  <c r="AN295" s="1"/>
  <c r="AT295" s="1"/>
  <c r="O295"/>
  <c r="U295" s="1"/>
  <c r="AA295" s="1"/>
  <c r="AG295" s="1"/>
  <c r="AM295" s="1"/>
  <c r="AS295" s="1"/>
  <c r="N295"/>
  <c r="T295" s="1"/>
  <c r="Z295" s="1"/>
  <c r="AF295" s="1"/>
  <c r="AL295" s="1"/>
  <c r="AR295" s="1"/>
  <c r="P292"/>
  <c r="V292" s="1"/>
  <c r="AB292" s="1"/>
  <c r="AH292" s="1"/>
  <c r="AN292" s="1"/>
  <c r="AT292" s="1"/>
  <c r="O292"/>
  <c r="U292" s="1"/>
  <c r="AA292" s="1"/>
  <c r="AG292" s="1"/>
  <c r="AM292" s="1"/>
  <c r="AS292" s="1"/>
  <c r="N292"/>
  <c r="T292" s="1"/>
  <c r="Z292" s="1"/>
  <c r="AF292" s="1"/>
  <c r="AL292" s="1"/>
  <c r="AR292" s="1"/>
  <c r="P289"/>
  <c r="V289" s="1"/>
  <c r="AB289" s="1"/>
  <c r="AH289" s="1"/>
  <c r="AN289" s="1"/>
  <c r="AT289" s="1"/>
  <c r="O289"/>
  <c r="U289" s="1"/>
  <c r="AA289" s="1"/>
  <c r="AG289" s="1"/>
  <c r="AM289" s="1"/>
  <c r="AS289" s="1"/>
  <c r="N289"/>
  <c r="T289" s="1"/>
  <c r="Z289" s="1"/>
  <c r="AF289" s="1"/>
  <c r="AL289" s="1"/>
  <c r="AR289" s="1"/>
  <c r="P286"/>
  <c r="V286" s="1"/>
  <c r="AB286" s="1"/>
  <c r="AH286" s="1"/>
  <c r="AN286" s="1"/>
  <c r="AT286" s="1"/>
  <c r="O286"/>
  <c r="U286" s="1"/>
  <c r="AA286" s="1"/>
  <c r="AG286" s="1"/>
  <c r="AM286" s="1"/>
  <c r="AS286" s="1"/>
  <c r="N286"/>
  <c r="T286" s="1"/>
  <c r="Z286" s="1"/>
  <c r="AF286" s="1"/>
  <c r="AL286" s="1"/>
  <c r="AR286" s="1"/>
  <c r="P278"/>
  <c r="V278" s="1"/>
  <c r="AB278" s="1"/>
  <c r="AH278" s="1"/>
  <c r="AN278" s="1"/>
  <c r="AT278" s="1"/>
  <c r="O278"/>
  <c r="U278" s="1"/>
  <c r="AA278" s="1"/>
  <c r="AG278" s="1"/>
  <c r="AM278" s="1"/>
  <c r="AS278" s="1"/>
  <c r="N278"/>
  <c r="T278" s="1"/>
  <c r="Z278" s="1"/>
  <c r="AF278" s="1"/>
  <c r="AL278" s="1"/>
  <c r="AR278" s="1"/>
  <c r="P268"/>
  <c r="V268" s="1"/>
  <c r="AB268" s="1"/>
  <c r="AH268" s="1"/>
  <c r="AN268" s="1"/>
  <c r="AT268" s="1"/>
  <c r="O268"/>
  <c r="U268" s="1"/>
  <c r="AA268" s="1"/>
  <c r="AG268" s="1"/>
  <c r="AM268" s="1"/>
  <c r="AS268" s="1"/>
  <c r="N268"/>
  <c r="T268" s="1"/>
  <c r="Z268" s="1"/>
  <c r="AF268" s="1"/>
  <c r="AL268" s="1"/>
  <c r="AR268" s="1"/>
  <c r="P259"/>
  <c r="V259" s="1"/>
  <c r="AB259" s="1"/>
  <c r="AH259" s="1"/>
  <c r="AN259" s="1"/>
  <c r="AT259" s="1"/>
  <c r="O259"/>
  <c r="U259" s="1"/>
  <c r="AA259" s="1"/>
  <c r="AG259" s="1"/>
  <c r="AM259" s="1"/>
  <c r="AS259" s="1"/>
  <c r="N259"/>
  <c r="T259" s="1"/>
  <c r="Z259" s="1"/>
  <c r="AF259" s="1"/>
  <c r="AL259" s="1"/>
  <c r="AR259" s="1"/>
  <c r="P256"/>
  <c r="V256" s="1"/>
  <c r="AB256" s="1"/>
  <c r="AH256" s="1"/>
  <c r="AN256" s="1"/>
  <c r="AT256" s="1"/>
  <c r="O256"/>
  <c r="U256" s="1"/>
  <c r="AA256" s="1"/>
  <c r="AG256" s="1"/>
  <c r="AM256" s="1"/>
  <c r="AS256" s="1"/>
  <c r="N256"/>
  <c r="T256" s="1"/>
  <c r="Z256" s="1"/>
  <c r="AF256" s="1"/>
  <c r="AL256" s="1"/>
  <c r="AR256" s="1"/>
  <c r="P252"/>
  <c r="V252" s="1"/>
  <c r="AB252" s="1"/>
  <c r="AH252" s="1"/>
  <c r="AN252" s="1"/>
  <c r="AT252" s="1"/>
  <c r="P231"/>
  <c r="V231" s="1"/>
  <c r="AB231" s="1"/>
  <c r="AH231" s="1"/>
  <c r="AN231" s="1"/>
  <c r="AT231" s="1"/>
  <c r="O231"/>
  <c r="U231" s="1"/>
  <c r="AA231" s="1"/>
  <c r="AG231" s="1"/>
  <c r="AM231" s="1"/>
  <c r="AS231" s="1"/>
  <c r="N231"/>
  <c r="T231" s="1"/>
  <c r="Z231" s="1"/>
  <c r="AF231" s="1"/>
  <c r="AL231" s="1"/>
  <c r="AR231" s="1"/>
  <c r="P249"/>
  <c r="V249" s="1"/>
  <c r="AB249" s="1"/>
  <c r="AH249" s="1"/>
  <c r="AN249" s="1"/>
  <c r="AT249" s="1"/>
  <c r="O249"/>
  <c r="U249" s="1"/>
  <c r="AA249" s="1"/>
  <c r="AG249" s="1"/>
  <c r="AM249" s="1"/>
  <c r="AS249" s="1"/>
  <c r="N249"/>
  <c r="T249" s="1"/>
  <c r="Z249" s="1"/>
  <c r="AF249" s="1"/>
  <c r="AL249" s="1"/>
  <c r="AR249" s="1"/>
  <c r="P225"/>
  <c r="V225" s="1"/>
  <c r="AB225" s="1"/>
  <c r="AH225" s="1"/>
  <c r="AN225" s="1"/>
  <c r="AT225" s="1"/>
  <c r="O225"/>
  <c r="U225" s="1"/>
  <c r="AA225" s="1"/>
  <c r="AG225" s="1"/>
  <c r="AM225" s="1"/>
  <c r="AS225" s="1"/>
  <c r="N225"/>
  <c r="T225" s="1"/>
  <c r="Z225" s="1"/>
  <c r="AF225" s="1"/>
  <c r="AL225" s="1"/>
  <c r="AR225" s="1"/>
  <c r="P222"/>
  <c r="V222" s="1"/>
  <c r="AB222" s="1"/>
  <c r="AH222" s="1"/>
  <c r="AN222" s="1"/>
  <c r="AT222" s="1"/>
  <c r="O222"/>
  <c r="U222" s="1"/>
  <c r="AA222" s="1"/>
  <c r="AG222" s="1"/>
  <c r="AM222" s="1"/>
  <c r="AS222" s="1"/>
  <c r="N222"/>
  <c r="T222" s="1"/>
  <c r="Z222" s="1"/>
  <c r="AF222" s="1"/>
  <c r="AL222" s="1"/>
  <c r="AR222" s="1"/>
  <c r="P189"/>
  <c r="V189" s="1"/>
  <c r="AB189" s="1"/>
  <c r="AH189" s="1"/>
  <c r="AN189" s="1"/>
  <c r="AT189" s="1"/>
  <c r="O189"/>
  <c r="U189" s="1"/>
  <c r="AA189" s="1"/>
  <c r="AG189" s="1"/>
  <c r="AM189" s="1"/>
  <c r="AS189" s="1"/>
  <c r="N189"/>
  <c r="T189" s="1"/>
  <c r="Z189" s="1"/>
  <c r="AF189" s="1"/>
  <c r="AL189" s="1"/>
  <c r="AR189" s="1"/>
  <c r="P203"/>
  <c r="V203" s="1"/>
  <c r="AB203" s="1"/>
  <c r="AH203" s="1"/>
  <c r="AN203" s="1"/>
  <c r="AT203" s="1"/>
  <c r="O203"/>
  <c r="U203" s="1"/>
  <c r="AA203" s="1"/>
  <c r="AG203" s="1"/>
  <c r="AM203" s="1"/>
  <c r="AS203" s="1"/>
  <c r="N203"/>
  <c r="T203" s="1"/>
  <c r="Z203" s="1"/>
  <c r="AF203" s="1"/>
  <c r="AL203" s="1"/>
  <c r="AR203" s="1"/>
  <c r="P186"/>
  <c r="V186" s="1"/>
  <c r="AB186" s="1"/>
  <c r="AH186" s="1"/>
  <c r="AN186" s="1"/>
  <c r="AT186" s="1"/>
  <c r="O186"/>
  <c r="U186" s="1"/>
  <c r="AA186" s="1"/>
  <c r="AG186" s="1"/>
  <c r="AM186" s="1"/>
  <c r="AS186" s="1"/>
  <c r="N186"/>
  <c r="T186" s="1"/>
  <c r="Z186" s="1"/>
  <c r="AF186" s="1"/>
  <c r="AL186" s="1"/>
  <c r="AR186" s="1"/>
  <c r="P180"/>
  <c r="V180" s="1"/>
  <c r="AB180" s="1"/>
  <c r="AH180" s="1"/>
  <c r="AN180" s="1"/>
  <c r="AT180" s="1"/>
  <c r="O180"/>
  <c r="U180" s="1"/>
  <c r="AA180" s="1"/>
  <c r="AG180" s="1"/>
  <c r="AM180" s="1"/>
  <c r="AS180" s="1"/>
  <c r="N180"/>
  <c r="T180" s="1"/>
  <c r="Z180" s="1"/>
  <c r="AF180" s="1"/>
  <c r="AL180" s="1"/>
  <c r="AR180" s="1"/>
  <c r="P177"/>
  <c r="V177" s="1"/>
  <c r="AB177" s="1"/>
  <c r="AH177" s="1"/>
  <c r="AN177" s="1"/>
  <c r="AT177" s="1"/>
  <c r="O177"/>
  <c r="U177" s="1"/>
  <c r="AA177" s="1"/>
  <c r="AG177" s="1"/>
  <c r="AM177" s="1"/>
  <c r="AS177" s="1"/>
  <c r="P163"/>
  <c r="V163" s="1"/>
  <c r="AB163" s="1"/>
  <c r="AH163" s="1"/>
  <c r="AN163" s="1"/>
  <c r="AT163" s="1"/>
  <c r="O163"/>
  <c r="U163" s="1"/>
  <c r="AA163" s="1"/>
  <c r="AG163" s="1"/>
  <c r="AM163" s="1"/>
  <c r="AS163" s="1"/>
  <c r="N163"/>
  <c r="T163" s="1"/>
  <c r="Z163" s="1"/>
  <c r="AF163" s="1"/>
  <c r="AL163" s="1"/>
  <c r="AR163" s="1"/>
  <c r="P157"/>
  <c r="V157" s="1"/>
  <c r="AB157" s="1"/>
  <c r="AH157" s="1"/>
  <c r="AN157" s="1"/>
  <c r="AT157" s="1"/>
  <c r="O157"/>
  <c r="U157" s="1"/>
  <c r="AA157" s="1"/>
  <c r="AG157" s="1"/>
  <c r="AM157" s="1"/>
  <c r="AS157" s="1"/>
  <c r="N157"/>
  <c r="T157" s="1"/>
  <c r="Z157" s="1"/>
  <c r="AF157" s="1"/>
  <c r="AL157" s="1"/>
  <c r="AR157" s="1"/>
  <c r="P154"/>
  <c r="V154" s="1"/>
  <c r="AB154" s="1"/>
  <c r="AH154" s="1"/>
  <c r="AN154" s="1"/>
  <c r="AT154" s="1"/>
  <c r="O154"/>
  <c r="U154" s="1"/>
  <c r="AA154" s="1"/>
  <c r="AG154" s="1"/>
  <c r="AM154" s="1"/>
  <c r="AS154" s="1"/>
  <c r="N154"/>
  <c r="T154" s="1"/>
  <c r="Z154" s="1"/>
  <c r="AF154" s="1"/>
  <c r="AL154" s="1"/>
  <c r="AR154" s="1"/>
  <c r="P151"/>
  <c r="V151" s="1"/>
  <c r="AB151" s="1"/>
  <c r="AH151" s="1"/>
  <c r="AN151" s="1"/>
  <c r="AT151" s="1"/>
  <c r="O151"/>
  <c r="U151" s="1"/>
  <c r="AA151" s="1"/>
  <c r="AG151" s="1"/>
  <c r="AM151" s="1"/>
  <c r="AS151" s="1"/>
  <c r="N151"/>
  <c r="T151" s="1"/>
  <c r="Z151" s="1"/>
  <c r="AF151" s="1"/>
  <c r="AL151" s="1"/>
  <c r="AR151" s="1"/>
  <c r="P148"/>
  <c r="V148" s="1"/>
  <c r="AB148" s="1"/>
  <c r="AH148" s="1"/>
  <c r="AN148" s="1"/>
  <c r="AT148" s="1"/>
  <c r="O148"/>
  <c r="U148" s="1"/>
  <c r="AA148" s="1"/>
  <c r="AG148" s="1"/>
  <c r="AM148" s="1"/>
  <c r="AS148" s="1"/>
  <c r="N148"/>
  <c r="T148" s="1"/>
  <c r="Z148" s="1"/>
  <c r="AF148" s="1"/>
  <c r="AL148" s="1"/>
  <c r="AR148" s="1"/>
  <c r="P145"/>
  <c r="V145" s="1"/>
  <c r="AB145" s="1"/>
  <c r="AH145" s="1"/>
  <c r="AN145" s="1"/>
  <c r="AT145" s="1"/>
  <c r="O145"/>
  <c r="U145" s="1"/>
  <c r="AA145" s="1"/>
  <c r="AG145" s="1"/>
  <c r="AM145" s="1"/>
  <c r="AS145" s="1"/>
  <c r="N145"/>
  <c r="T145" s="1"/>
  <c r="Z145" s="1"/>
  <c r="AF145" s="1"/>
  <c r="AL145" s="1"/>
  <c r="AR145" s="1"/>
  <c r="P138"/>
  <c r="V138" s="1"/>
  <c r="AB138" s="1"/>
  <c r="AH138" s="1"/>
  <c r="AN138" s="1"/>
  <c r="AT138" s="1"/>
  <c r="O138"/>
  <c r="U138" s="1"/>
  <c r="AA138" s="1"/>
  <c r="AG138" s="1"/>
  <c r="AM138" s="1"/>
  <c r="AS138" s="1"/>
  <c r="N138"/>
  <c r="T138" s="1"/>
  <c r="Z138" s="1"/>
  <c r="AF138" s="1"/>
  <c r="AL138" s="1"/>
  <c r="AR138" s="1"/>
  <c r="P136"/>
  <c r="V136" s="1"/>
  <c r="AB136" s="1"/>
  <c r="AH136" s="1"/>
  <c r="AN136" s="1"/>
  <c r="AT136" s="1"/>
  <c r="O136"/>
  <c r="U136" s="1"/>
  <c r="AA136" s="1"/>
  <c r="AG136" s="1"/>
  <c r="AM136" s="1"/>
  <c r="AS136" s="1"/>
  <c r="N136"/>
  <c r="T136" s="1"/>
  <c r="Z136" s="1"/>
  <c r="AF136" s="1"/>
  <c r="AL136" s="1"/>
  <c r="AR136" s="1"/>
  <c r="P135"/>
  <c r="V135" s="1"/>
  <c r="AB135" s="1"/>
  <c r="AH135" s="1"/>
  <c r="AN135" s="1"/>
  <c r="AT135" s="1"/>
  <c r="O135"/>
  <c r="U135" s="1"/>
  <c r="AA135" s="1"/>
  <c r="AG135" s="1"/>
  <c r="AM135" s="1"/>
  <c r="AS135" s="1"/>
  <c r="N135"/>
  <c r="T135" s="1"/>
  <c r="Z135" s="1"/>
  <c r="AF135" s="1"/>
  <c r="AL135" s="1"/>
  <c r="AR135" s="1"/>
  <c r="P133"/>
  <c r="V133" s="1"/>
  <c r="AB133" s="1"/>
  <c r="AH133" s="1"/>
  <c r="AN133" s="1"/>
  <c r="AT133" s="1"/>
  <c r="O133"/>
  <c r="U133" s="1"/>
  <c r="AA133" s="1"/>
  <c r="AG133" s="1"/>
  <c r="AM133" s="1"/>
  <c r="AS133" s="1"/>
  <c r="N133"/>
  <c r="T133" s="1"/>
  <c r="Z133" s="1"/>
  <c r="AF133" s="1"/>
  <c r="AL133" s="1"/>
  <c r="AR133" s="1"/>
  <c r="P122"/>
  <c r="V122" s="1"/>
  <c r="AB122" s="1"/>
  <c r="AH122" s="1"/>
  <c r="AN122" s="1"/>
  <c r="AT122" s="1"/>
  <c r="O122"/>
  <c r="U122" s="1"/>
  <c r="AA122" s="1"/>
  <c r="AG122" s="1"/>
  <c r="AM122" s="1"/>
  <c r="AS122" s="1"/>
  <c r="N122"/>
  <c r="T122" s="1"/>
  <c r="Z122" s="1"/>
  <c r="AF122" s="1"/>
  <c r="AL122" s="1"/>
  <c r="AR122" s="1"/>
  <c r="P120"/>
  <c r="V120" s="1"/>
  <c r="AB120" s="1"/>
  <c r="AH120" s="1"/>
  <c r="AN120" s="1"/>
  <c r="AT120" s="1"/>
  <c r="O120"/>
  <c r="U120" s="1"/>
  <c r="AA120" s="1"/>
  <c r="AG120" s="1"/>
  <c r="AM120" s="1"/>
  <c r="AS120" s="1"/>
  <c r="N120"/>
  <c r="T120" s="1"/>
  <c r="Z120" s="1"/>
  <c r="AF120" s="1"/>
  <c r="AL120" s="1"/>
  <c r="AR120" s="1"/>
  <c r="P119"/>
  <c r="V119" s="1"/>
  <c r="AB119" s="1"/>
  <c r="AH119" s="1"/>
  <c r="AN119" s="1"/>
  <c r="AT119" s="1"/>
  <c r="O119"/>
  <c r="U119" s="1"/>
  <c r="AA119" s="1"/>
  <c r="AG119" s="1"/>
  <c r="AM119" s="1"/>
  <c r="AS119" s="1"/>
  <c r="N119"/>
  <c r="T119" s="1"/>
  <c r="Z119" s="1"/>
  <c r="AF119" s="1"/>
  <c r="AL119" s="1"/>
  <c r="AR119" s="1"/>
  <c r="P117"/>
  <c r="V117" s="1"/>
  <c r="AB117" s="1"/>
  <c r="AH117" s="1"/>
  <c r="AN117" s="1"/>
  <c r="AT117" s="1"/>
  <c r="O117"/>
  <c r="U117" s="1"/>
  <c r="AA117" s="1"/>
  <c r="AG117" s="1"/>
  <c r="AM117" s="1"/>
  <c r="AS117" s="1"/>
  <c r="N117"/>
  <c r="T117" s="1"/>
  <c r="Z117" s="1"/>
  <c r="AF117" s="1"/>
  <c r="AL117" s="1"/>
  <c r="AR117" s="1"/>
  <c r="P113"/>
  <c r="V113" s="1"/>
  <c r="AB113" s="1"/>
  <c r="AH113" s="1"/>
  <c r="AN113" s="1"/>
  <c r="AT113" s="1"/>
  <c r="O113"/>
  <c r="U113" s="1"/>
  <c r="AA113" s="1"/>
  <c r="AG113" s="1"/>
  <c r="AM113" s="1"/>
  <c r="AS113" s="1"/>
  <c r="N113"/>
  <c r="T113" s="1"/>
  <c r="Z113" s="1"/>
  <c r="AF113" s="1"/>
  <c r="AL113" s="1"/>
  <c r="AR113" s="1"/>
  <c r="P110"/>
  <c r="V110" s="1"/>
  <c r="AB110" s="1"/>
  <c r="AH110" s="1"/>
  <c r="AN110" s="1"/>
  <c r="AT110" s="1"/>
  <c r="O110"/>
  <c r="U110" s="1"/>
  <c r="AA110" s="1"/>
  <c r="AG110" s="1"/>
  <c r="AM110" s="1"/>
  <c r="AS110" s="1"/>
  <c r="N110"/>
  <c r="T110" s="1"/>
  <c r="Z110" s="1"/>
  <c r="AF110" s="1"/>
  <c r="AL110" s="1"/>
  <c r="AR110" s="1"/>
  <c r="P107"/>
  <c r="V107" s="1"/>
  <c r="AB107" s="1"/>
  <c r="AH107" s="1"/>
  <c r="AN107" s="1"/>
  <c r="AT107" s="1"/>
  <c r="O107"/>
  <c r="U107" s="1"/>
  <c r="AA107" s="1"/>
  <c r="AG107" s="1"/>
  <c r="AM107" s="1"/>
  <c r="AS107" s="1"/>
  <c r="N107"/>
  <c r="T107" s="1"/>
  <c r="Z107" s="1"/>
  <c r="AF107" s="1"/>
  <c r="AL107" s="1"/>
  <c r="AR107" s="1"/>
  <c r="P95"/>
  <c r="V95" s="1"/>
  <c r="AB95" s="1"/>
  <c r="AH95" s="1"/>
  <c r="AN95" s="1"/>
  <c r="AT95" s="1"/>
  <c r="O95"/>
  <c r="U95" s="1"/>
  <c r="AA95" s="1"/>
  <c r="AG95" s="1"/>
  <c r="AM95" s="1"/>
  <c r="AS95" s="1"/>
  <c r="N95"/>
  <c r="T95" s="1"/>
  <c r="Z95" s="1"/>
  <c r="AF95" s="1"/>
  <c r="AL95" s="1"/>
  <c r="AR95" s="1"/>
  <c r="P93"/>
  <c r="V93" s="1"/>
  <c r="AB93" s="1"/>
  <c r="AH93" s="1"/>
  <c r="AN93" s="1"/>
  <c r="AT93" s="1"/>
  <c r="O93"/>
  <c r="U93" s="1"/>
  <c r="AA93" s="1"/>
  <c r="AG93" s="1"/>
  <c r="AM93" s="1"/>
  <c r="AS93" s="1"/>
  <c r="N93"/>
  <c r="T93" s="1"/>
  <c r="Z93" s="1"/>
  <c r="AF93" s="1"/>
  <c r="AL93" s="1"/>
  <c r="AR93" s="1"/>
  <c r="P92"/>
  <c r="V92" s="1"/>
  <c r="AB92" s="1"/>
  <c r="AH92" s="1"/>
  <c r="AN92" s="1"/>
  <c r="AT92" s="1"/>
  <c r="O92"/>
  <c r="U92" s="1"/>
  <c r="AA92" s="1"/>
  <c r="AG92" s="1"/>
  <c r="AM92" s="1"/>
  <c r="AS92" s="1"/>
  <c r="N92"/>
  <c r="T92" s="1"/>
  <c r="Z92" s="1"/>
  <c r="AF92" s="1"/>
  <c r="AL92" s="1"/>
  <c r="AR92" s="1"/>
  <c r="P91"/>
  <c r="V91" s="1"/>
  <c r="AB91" s="1"/>
  <c r="AH91" s="1"/>
  <c r="AN91" s="1"/>
  <c r="AT91" s="1"/>
  <c r="O91"/>
  <c r="U91" s="1"/>
  <c r="AA91" s="1"/>
  <c r="AG91" s="1"/>
  <c r="AM91" s="1"/>
  <c r="AS91" s="1"/>
  <c r="P72"/>
  <c r="V72" s="1"/>
  <c r="AB72" s="1"/>
  <c r="AH72" s="1"/>
  <c r="AN72" s="1"/>
  <c r="AT72" s="1"/>
  <c r="O72"/>
  <c r="U72" s="1"/>
  <c r="AA72" s="1"/>
  <c r="AG72" s="1"/>
  <c r="AM72" s="1"/>
  <c r="AS72" s="1"/>
  <c r="N72"/>
  <c r="T72" s="1"/>
  <c r="Z72" s="1"/>
  <c r="AF72" s="1"/>
  <c r="AL72" s="1"/>
  <c r="AR72" s="1"/>
  <c r="P69"/>
  <c r="V69" s="1"/>
  <c r="AB69" s="1"/>
  <c r="AH69" s="1"/>
  <c r="AN69" s="1"/>
  <c r="AT69" s="1"/>
  <c r="O69"/>
  <c r="U69" s="1"/>
  <c r="AA69" s="1"/>
  <c r="AG69" s="1"/>
  <c r="AM69" s="1"/>
  <c r="AS69" s="1"/>
  <c r="N69"/>
  <c r="T69" s="1"/>
  <c r="Z69" s="1"/>
  <c r="AF69" s="1"/>
  <c r="AL69" s="1"/>
  <c r="AR69" s="1"/>
  <c r="P66"/>
  <c r="V66" s="1"/>
  <c r="AB66" s="1"/>
  <c r="AH66" s="1"/>
  <c r="AN66" s="1"/>
  <c r="AT66" s="1"/>
  <c r="O66"/>
  <c r="U66" s="1"/>
  <c r="AA66" s="1"/>
  <c r="AG66" s="1"/>
  <c r="AM66" s="1"/>
  <c r="AS66" s="1"/>
  <c r="N66"/>
  <c r="T66" s="1"/>
  <c r="Z66" s="1"/>
  <c r="AF66" s="1"/>
  <c r="AL66" s="1"/>
  <c r="AR66" s="1"/>
  <c r="P57"/>
  <c r="V57" s="1"/>
  <c r="AB57" s="1"/>
  <c r="AH57" s="1"/>
  <c r="AN57" s="1"/>
  <c r="AT57" s="1"/>
  <c r="O57"/>
  <c r="U57" s="1"/>
  <c r="AA57" s="1"/>
  <c r="AG57" s="1"/>
  <c r="AM57" s="1"/>
  <c r="AS57" s="1"/>
  <c r="N57"/>
  <c r="T57" s="1"/>
  <c r="Z57" s="1"/>
  <c r="AF57" s="1"/>
  <c r="AL57" s="1"/>
  <c r="AR57" s="1"/>
  <c r="P51"/>
  <c r="V51" s="1"/>
  <c r="AB51" s="1"/>
  <c r="AH51" s="1"/>
  <c r="AN51" s="1"/>
  <c r="AT51" s="1"/>
  <c r="O51"/>
  <c r="U51" s="1"/>
  <c r="AA51" s="1"/>
  <c r="AG51" s="1"/>
  <c r="AM51" s="1"/>
  <c r="AS51" s="1"/>
  <c r="N51"/>
  <c r="T51" s="1"/>
  <c r="Z51" s="1"/>
  <c r="AF51" s="1"/>
  <c r="AL51" s="1"/>
  <c r="AR51" s="1"/>
  <c r="P48"/>
  <c r="V48" s="1"/>
  <c r="AB48" s="1"/>
  <c r="AH48" s="1"/>
  <c r="AN48" s="1"/>
  <c r="AT48" s="1"/>
  <c r="O48"/>
  <c r="U48" s="1"/>
  <c r="AA48" s="1"/>
  <c r="AG48" s="1"/>
  <c r="AM48" s="1"/>
  <c r="AS48" s="1"/>
  <c r="N48"/>
  <c r="T48" s="1"/>
  <c r="Z48" s="1"/>
  <c r="AF48" s="1"/>
  <c r="AL48" s="1"/>
  <c r="AR48" s="1"/>
  <c r="P41"/>
  <c r="V41" s="1"/>
  <c r="AB41" s="1"/>
  <c r="AH41" s="1"/>
  <c r="AN41" s="1"/>
  <c r="AT41" s="1"/>
  <c r="O41"/>
  <c r="U41" s="1"/>
  <c r="AA41" s="1"/>
  <c r="AG41" s="1"/>
  <c r="AM41" s="1"/>
  <c r="AS41" s="1"/>
  <c r="N41"/>
  <c r="T41" s="1"/>
  <c r="Z41" s="1"/>
  <c r="AF41" s="1"/>
  <c r="AL41" s="1"/>
  <c r="AR41" s="1"/>
  <c r="P38"/>
  <c r="V38" s="1"/>
  <c r="AB38" s="1"/>
  <c r="AH38" s="1"/>
  <c r="AN38" s="1"/>
  <c r="AT38" s="1"/>
  <c r="O38"/>
  <c r="U38" s="1"/>
  <c r="AA38" s="1"/>
  <c r="AG38" s="1"/>
  <c r="AM38" s="1"/>
  <c r="AS38" s="1"/>
  <c r="N38"/>
  <c r="T38" s="1"/>
  <c r="Z38" s="1"/>
  <c r="AF38" s="1"/>
  <c r="AL38" s="1"/>
  <c r="AR38" s="1"/>
  <c r="P35"/>
  <c r="V35" s="1"/>
  <c r="AB35" s="1"/>
  <c r="AH35" s="1"/>
  <c r="AN35" s="1"/>
  <c r="AT35" s="1"/>
  <c r="O35"/>
  <c r="U35" s="1"/>
  <c r="AA35" s="1"/>
  <c r="AG35" s="1"/>
  <c r="AM35" s="1"/>
  <c r="AS35" s="1"/>
  <c r="N35"/>
  <c r="T35" s="1"/>
  <c r="Z35" s="1"/>
  <c r="AF35" s="1"/>
  <c r="AL35" s="1"/>
  <c r="AR35" s="1"/>
  <c r="P32"/>
  <c r="V32" s="1"/>
  <c r="AB32" s="1"/>
  <c r="AH32" s="1"/>
  <c r="AN32" s="1"/>
  <c r="AT32" s="1"/>
  <c r="O32"/>
  <c r="U32" s="1"/>
  <c r="AA32" s="1"/>
  <c r="AG32" s="1"/>
  <c r="AM32" s="1"/>
  <c r="AS32" s="1"/>
  <c r="N32"/>
  <c r="T32" s="1"/>
  <c r="Z32" s="1"/>
  <c r="AF32" s="1"/>
  <c r="AL32" s="1"/>
  <c r="AR32" s="1"/>
  <c r="P23"/>
  <c r="V23" s="1"/>
  <c r="AB23" s="1"/>
  <c r="AH23" s="1"/>
  <c r="AN23" s="1"/>
  <c r="AT23" s="1"/>
  <c r="O23"/>
  <c r="U23" s="1"/>
  <c r="AA23" s="1"/>
  <c r="AG23" s="1"/>
  <c r="AM23" s="1"/>
  <c r="AS23" s="1"/>
  <c r="N23"/>
  <c r="T23" s="1"/>
  <c r="Z23" s="1"/>
  <c r="AF23" s="1"/>
  <c r="AL23" s="1"/>
  <c r="AR23" s="1"/>
  <c r="M88" l="1"/>
  <c r="L88"/>
  <c r="K88"/>
  <c r="O773"/>
  <c r="U773" s="1"/>
  <c r="AA773" s="1"/>
  <c r="AG773" s="1"/>
  <c r="AM773" s="1"/>
  <c r="L600"/>
  <c r="L590" s="1"/>
  <c r="N592"/>
  <c r="T592" s="1"/>
  <c r="Z592" s="1"/>
  <c r="AF592" s="1"/>
  <c r="AL592" s="1"/>
  <c r="AR592" s="1"/>
  <c r="L710"/>
  <c r="N414"/>
  <c r="T414" s="1"/>
  <c r="Z414" s="1"/>
  <c r="AF414" s="1"/>
  <c r="AL414" s="1"/>
  <c r="AR414" s="1"/>
  <c r="N601"/>
  <c r="T601" s="1"/>
  <c r="Z601" s="1"/>
  <c r="AF601" s="1"/>
  <c r="AL601" s="1"/>
  <c r="AR601" s="1"/>
  <c r="M672"/>
  <c r="T600"/>
  <c r="Z600" s="1"/>
  <c r="AF600" s="1"/>
  <c r="AL600" s="1"/>
  <c r="AR600" s="1"/>
  <c r="K590"/>
  <c r="N718"/>
  <c r="T718" s="1"/>
  <c r="Z718" s="1"/>
  <c r="AF718" s="1"/>
  <c r="AL718" s="1"/>
  <c r="AR718" s="1"/>
  <c r="M514"/>
  <c r="M513" s="1"/>
  <c r="N773"/>
  <c r="T773" s="1"/>
  <c r="Z773" s="1"/>
  <c r="AF773" s="1"/>
  <c r="AL773" s="1"/>
  <c r="P773"/>
  <c r="V773" s="1"/>
  <c r="AB773" s="1"/>
  <c r="AH773" s="1"/>
  <c r="AN773" s="1"/>
  <c r="M325"/>
  <c r="M710"/>
  <c r="L806"/>
  <c r="M824"/>
  <c r="K710"/>
  <c r="L372"/>
  <c r="K806"/>
  <c r="L824"/>
  <c r="L687"/>
  <c r="M760"/>
  <c r="M806"/>
  <c r="Q590"/>
  <c r="T408"/>
  <c r="Z408" s="1"/>
  <c r="AF408" s="1"/>
  <c r="AL408" s="1"/>
  <c r="AR408" s="1"/>
  <c r="R16"/>
  <c r="Q383"/>
  <c r="R383"/>
  <c r="T591"/>
  <c r="Z591" s="1"/>
  <c r="AF591" s="1"/>
  <c r="AL591" s="1"/>
  <c r="AR591" s="1"/>
  <c r="S16"/>
  <c r="Q16"/>
  <c r="S466"/>
  <c r="Q168"/>
  <c r="R168"/>
  <c r="S383"/>
  <c r="K131"/>
  <c r="K130" s="1"/>
  <c r="K325"/>
  <c r="K372"/>
  <c r="L760"/>
  <c r="L780"/>
  <c r="L819"/>
  <c r="K401"/>
  <c r="K760"/>
  <c r="K824"/>
  <c r="L814"/>
  <c r="K780"/>
  <c r="M780"/>
  <c r="O600"/>
  <c r="U600" s="1"/>
  <c r="AA600" s="1"/>
  <c r="AG600" s="1"/>
  <c r="AM600" s="1"/>
  <c r="AS600" s="1"/>
  <c r="P420"/>
  <c r="V420" s="1"/>
  <c r="AB420" s="1"/>
  <c r="AH420" s="1"/>
  <c r="AN420" s="1"/>
  <c r="AT420" s="1"/>
  <c r="O421"/>
  <c r="U421" s="1"/>
  <c r="AA421" s="1"/>
  <c r="AG421" s="1"/>
  <c r="AM421" s="1"/>
  <c r="AS421" s="1"/>
  <c r="I420"/>
  <c r="O420" s="1"/>
  <c r="U420" s="1"/>
  <c r="AA420" s="1"/>
  <c r="AG420" s="1"/>
  <c r="AM420" s="1"/>
  <c r="AS420" s="1"/>
  <c r="H420"/>
  <c r="N421"/>
  <c r="T421" s="1"/>
  <c r="Z421" s="1"/>
  <c r="AF421" s="1"/>
  <c r="AL421" s="1"/>
  <c r="AR421" s="1"/>
  <c r="P421"/>
  <c r="V421" s="1"/>
  <c r="AB421" s="1"/>
  <c r="AH421" s="1"/>
  <c r="AN421" s="1"/>
  <c r="AT421" s="1"/>
  <c r="M216"/>
  <c r="L216"/>
  <c r="K216"/>
  <c r="L468"/>
  <c r="L514"/>
  <c r="L513" s="1"/>
  <c r="K514"/>
  <c r="K513" s="1"/>
  <c r="M687"/>
  <c r="K819"/>
  <c r="L367"/>
  <c r="L401"/>
  <c r="K697"/>
  <c r="M424"/>
  <c r="K468"/>
  <c r="K467" s="1"/>
  <c r="K466" s="1"/>
  <c r="L325"/>
  <c r="K394"/>
  <c r="L433"/>
  <c r="K672"/>
  <c r="K433"/>
  <c r="K432" s="1"/>
  <c r="K367"/>
  <c r="M697"/>
  <c r="K42"/>
  <c r="L115"/>
  <c r="L114" s="1"/>
  <c r="K687"/>
  <c r="K115"/>
  <c r="K114" s="1"/>
  <c r="M315"/>
  <c r="L394"/>
  <c r="L729"/>
  <c r="K814"/>
  <c r="K169"/>
  <c r="L315"/>
  <c r="K501"/>
  <c r="K500" s="1"/>
  <c r="M169"/>
  <c r="K315"/>
  <c r="M372"/>
  <c r="M433"/>
  <c r="M432" s="1"/>
  <c r="M573"/>
  <c r="L672"/>
  <c r="L697"/>
  <c r="K729"/>
  <c r="M819"/>
  <c r="L169"/>
  <c r="M367"/>
  <c r="M401"/>
  <c r="M814"/>
  <c r="M142"/>
  <c r="K17"/>
  <c r="M42"/>
  <c r="K152"/>
  <c r="M17"/>
  <c r="L42"/>
  <c r="L17"/>
  <c r="M729"/>
  <c r="K573"/>
  <c r="L573"/>
  <c r="L568"/>
  <c r="M568"/>
  <c r="L560"/>
  <c r="M560"/>
  <c r="K533"/>
  <c r="L533"/>
  <c r="M533"/>
  <c r="L528"/>
  <c r="M528"/>
  <c r="L500"/>
  <c r="L492"/>
  <c r="M492"/>
  <c r="L487"/>
  <c r="L482"/>
  <c r="M482"/>
  <c r="L467"/>
  <c r="M468"/>
  <c r="M467" s="1"/>
  <c r="L459"/>
  <c r="M459"/>
  <c r="L432"/>
  <c r="K424"/>
  <c r="L424"/>
  <c r="M394"/>
  <c r="K349"/>
  <c r="L349"/>
  <c r="M349"/>
  <c r="L306"/>
  <c r="K283"/>
  <c r="L283"/>
  <c r="M283"/>
  <c r="K269"/>
  <c r="L269"/>
  <c r="M269"/>
  <c r="K253"/>
  <c r="L253"/>
  <c r="M253"/>
  <c r="L142"/>
  <c r="M131"/>
  <c r="M130" s="1"/>
  <c r="L131"/>
  <c r="L130" s="1"/>
  <c r="M115"/>
  <c r="M114" s="1"/>
  <c r="J443"/>
  <c r="P443" s="1"/>
  <c r="V443" s="1"/>
  <c r="AB443" s="1"/>
  <c r="AH443" s="1"/>
  <c r="AN443" s="1"/>
  <c r="AT443" s="1"/>
  <c r="I443"/>
  <c r="O443" s="1"/>
  <c r="U443" s="1"/>
  <c r="AA443" s="1"/>
  <c r="AG443" s="1"/>
  <c r="AM443" s="1"/>
  <c r="AS443" s="1"/>
  <c r="H443"/>
  <c r="N443" s="1"/>
  <c r="T443" s="1"/>
  <c r="Z443" s="1"/>
  <c r="AF443" s="1"/>
  <c r="AL443" s="1"/>
  <c r="AR443" s="1"/>
  <c r="K311" l="1"/>
  <c r="M311"/>
  <c r="K366"/>
  <c r="K384"/>
  <c r="K383" s="1"/>
  <c r="M665"/>
  <c r="K665"/>
  <c r="L366"/>
  <c r="L665"/>
  <c r="L311"/>
  <c r="R15"/>
  <c r="R830" s="1"/>
  <c r="S15"/>
  <c r="Q15"/>
  <c r="M366"/>
  <c r="N420"/>
  <c r="T420" s="1"/>
  <c r="Z420" s="1"/>
  <c r="AF420" s="1"/>
  <c r="AL420" s="1"/>
  <c r="AR420" s="1"/>
  <c r="L384"/>
  <c r="L383" s="1"/>
  <c r="M384"/>
  <c r="M383" s="1"/>
  <c r="K142"/>
  <c r="K16" s="1"/>
  <c r="L466"/>
  <c r="M466"/>
  <c r="K168"/>
  <c r="L168"/>
  <c r="M168"/>
  <c r="M16"/>
  <c r="L16"/>
  <c r="H402"/>
  <c r="N402" s="1"/>
  <c r="T402" s="1"/>
  <c r="Z402" s="1"/>
  <c r="AF402" s="1"/>
  <c r="AL402" s="1"/>
  <c r="AR402" s="1"/>
  <c r="H395"/>
  <c r="N395" s="1"/>
  <c r="T395" s="1"/>
  <c r="Z395" s="1"/>
  <c r="AF395" s="1"/>
  <c r="AL395" s="1"/>
  <c r="AR395" s="1"/>
  <c r="J826"/>
  <c r="I826"/>
  <c r="H826"/>
  <c r="J821"/>
  <c r="I821"/>
  <c r="H821"/>
  <c r="J816"/>
  <c r="I816"/>
  <c r="H816"/>
  <c r="J808"/>
  <c r="P808" s="1"/>
  <c r="V808" s="1"/>
  <c r="AB808" s="1"/>
  <c r="AH808" s="1"/>
  <c r="AN808" s="1"/>
  <c r="AT808" s="1"/>
  <c r="I808"/>
  <c r="O808" s="1"/>
  <c r="U808" s="1"/>
  <c r="AA808" s="1"/>
  <c r="AG808" s="1"/>
  <c r="AM808" s="1"/>
  <c r="AS808" s="1"/>
  <c r="H808"/>
  <c r="N808" s="1"/>
  <c r="T808" s="1"/>
  <c r="Z808" s="1"/>
  <c r="AF808" s="1"/>
  <c r="AL808" s="1"/>
  <c r="AR808" s="1"/>
  <c r="J782"/>
  <c r="P782" s="1"/>
  <c r="V782" s="1"/>
  <c r="AB782" s="1"/>
  <c r="AH782" s="1"/>
  <c r="AN782" s="1"/>
  <c r="AT782" s="1"/>
  <c r="I782"/>
  <c r="O782" s="1"/>
  <c r="U782" s="1"/>
  <c r="AA782" s="1"/>
  <c r="AG782" s="1"/>
  <c r="AM782" s="1"/>
  <c r="AS782" s="1"/>
  <c r="H782"/>
  <c r="N782" s="1"/>
  <c r="T782" s="1"/>
  <c r="Z782" s="1"/>
  <c r="AF782" s="1"/>
  <c r="AL782" s="1"/>
  <c r="AR782" s="1"/>
  <c r="I763"/>
  <c r="O763" s="1"/>
  <c r="U763" s="1"/>
  <c r="AA763" s="1"/>
  <c r="AG763" s="1"/>
  <c r="AM763" s="1"/>
  <c r="AS763" s="1"/>
  <c r="J763"/>
  <c r="P763" s="1"/>
  <c r="V763" s="1"/>
  <c r="AB763" s="1"/>
  <c r="AH763" s="1"/>
  <c r="AN763" s="1"/>
  <c r="AT763" s="1"/>
  <c r="H763"/>
  <c r="N763" s="1"/>
  <c r="T763" s="1"/>
  <c r="Z763" s="1"/>
  <c r="AF763" s="1"/>
  <c r="AL763" s="1"/>
  <c r="AR763" s="1"/>
  <c r="I761"/>
  <c r="O761" s="1"/>
  <c r="U761" s="1"/>
  <c r="AA761" s="1"/>
  <c r="AG761" s="1"/>
  <c r="AM761" s="1"/>
  <c r="AS761" s="1"/>
  <c r="J761"/>
  <c r="P761" s="1"/>
  <c r="V761" s="1"/>
  <c r="AB761" s="1"/>
  <c r="AH761" s="1"/>
  <c r="AN761" s="1"/>
  <c r="AT761" s="1"/>
  <c r="H761"/>
  <c r="N761" s="1"/>
  <c r="T761" s="1"/>
  <c r="Z761" s="1"/>
  <c r="AF761" s="1"/>
  <c r="AL761" s="1"/>
  <c r="AR761" s="1"/>
  <c r="I734"/>
  <c r="O734" s="1"/>
  <c r="U734" s="1"/>
  <c r="AA734" s="1"/>
  <c r="AG734" s="1"/>
  <c r="AM734" s="1"/>
  <c r="AS734" s="1"/>
  <c r="J734"/>
  <c r="P734" s="1"/>
  <c r="V734" s="1"/>
  <c r="AB734" s="1"/>
  <c r="AH734" s="1"/>
  <c r="AN734" s="1"/>
  <c r="AT734" s="1"/>
  <c r="H734"/>
  <c r="N734" s="1"/>
  <c r="T734" s="1"/>
  <c r="Z734" s="1"/>
  <c r="AF734" s="1"/>
  <c r="AL734" s="1"/>
  <c r="AR734" s="1"/>
  <c r="I730"/>
  <c r="O730" s="1"/>
  <c r="U730" s="1"/>
  <c r="AA730" s="1"/>
  <c r="AG730" s="1"/>
  <c r="AM730" s="1"/>
  <c r="AS730" s="1"/>
  <c r="J730"/>
  <c r="P730" s="1"/>
  <c r="V730" s="1"/>
  <c r="AB730" s="1"/>
  <c r="AH730" s="1"/>
  <c r="AN730" s="1"/>
  <c r="AT730" s="1"/>
  <c r="H730"/>
  <c r="N730" s="1"/>
  <c r="T730" s="1"/>
  <c r="Z730" s="1"/>
  <c r="AF730" s="1"/>
  <c r="AL730" s="1"/>
  <c r="AR730" s="1"/>
  <c r="J733"/>
  <c r="P733" s="1"/>
  <c r="V733" s="1"/>
  <c r="AB733" s="1"/>
  <c r="AH733" s="1"/>
  <c r="AN733" s="1"/>
  <c r="AT733" s="1"/>
  <c r="I733"/>
  <c r="O733" s="1"/>
  <c r="U733" s="1"/>
  <c r="AA733" s="1"/>
  <c r="AG733" s="1"/>
  <c r="AM733" s="1"/>
  <c r="AS733" s="1"/>
  <c r="H733"/>
  <c r="N733" s="1"/>
  <c r="T733" s="1"/>
  <c r="Z733" s="1"/>
  <c r="AF733" s="1"/>
  <c r="AL733" s="1"/>
  <c r="AR733" s="1"/>
  <c r="J725"/>
  <c r="P725" s="1"/>
  <c r="V725" s="1"/>
  <c r="AB725" s="1"/>
  <c r="AH725" s="1"/>
  <c r="AN725" s="1"/>
  <c r="AT725" s="1"/>
  <c r="I725"/>
  <c r="O725" s="1"/>
  <c r="U725" s="1"/>
  <c r="AA725" s="1"/>
  <c r="AG725" s="1"/>
  <c r="AM725" s="1"/>
  <c r="AS725" s="1"/>
  <c r="H725"/>
  <c r="N725" s="1"/>
  <c r="T725" s="1"/>
  <c r="Z725" s="1"/>
  <c r="AF725" s="1"/>
  <c r="AL725" s="1"/>
  <c r="AR725" s="1"/>
  <c r="I688"/>
  <c r="O688" s="1"/>
  <c r="U688" s="1"/>
  <c r="AA688" s="1"/>
  <c r="AG688" s="1"/>
  <c r="AM688" s="1"/>
  <c r="AS688" s="1"/>
  <c r="J688"/>
  <c r="P688" s="1"/>
  <c r="V688" s="1"/>
  <c r="AB688" s="1"/>
  <c r="AH688" s="1"/>
  <c r="AN688" s="1"/>
  <c r="AT688" s="1"/>
  <c r="H688"/>
  <c r="N688" s="1"/>
  <c r="T688" s="1"/>
  <c r="Z688" s="1"/>
  <c r="AF688" s="1"/>
  <c r="AL688" s="1"/>
  <c r="AR688" s="1"/>
  <c r="H690"/>
  <c r="N690" s="1"/>
  <c r="T690" s="1"/>
  <c r="Z690" s="1"/>
  <c r="AF690" s="1"/>
  <c r="AL690" s="1"/>
  <c r="AR690" s="1"/>
  <c r="I690"/>
  <c r="O690" s="1"/>
  <c r="U690" s="1"/>
  <c r="AA690" s="1"/>
  <c r="AG690" s="1"/>
  <c r="AM690" s="1"/>
  <c r="AS690" s="1"/>
  <c r="J690"/>
  <c r="I595"/>
  <c r="J595"/>
  <c r="H595"/>
  <c r="I581"/>
  <c r="J581"/>
  <c r="H581"/>
  <c r="I562"/>
  <c r="J562"/>
  <c r="H562"/>
  <c r="I546"/>
  <c r="J546"/>
  <c r="H546"/>
  <c r="I554"/>
  <c r="J554"/>
  <c r="H554"/>
  <c r="J539"/>
  <c r="I539"/>
  <c r="H539"/>
  <c r="I535"/>
  <c r="J535"/>
  <c r="H535"/>
  <c r="I530"/>
  <c r="J530"/>
  <c r="H530"/>
  <c r="I519"/>
  <c r="O519" s="1"/>
  <c r="U519" s="1"/>
  <c r="AA519" s="1"/>
  <c r="AG519" s="1"/>
  <c r="AM519" s="1"/>
  <c r="AS519" s="1"/>
  <c r="J519"/>
  <c r="P519" s="1"/>
  <c r="V519" s="1"/>
  <c r="AB519" s="1"/>
  <c r="AH519" s="1"/>
  <c r="AN519" s="1"/>
  <c r="AT519" s="1"/>
  <c r="H519"/>
  <c r="N519" s="1"/>
  <c r="T519" s="1"/>
  <c r="Z519" s="1"/>
  <c r="AF519" s="1"/>
  <c r="AL519" s="1"/>
  <c r="AR519" s="1"/>
  <c r="I517"/>
  <c r="O517" s="1"/>
  <c r="U517" s="1"/>
  <c r="AA517" s="1"/>
  <c r="AG517" s="1"/>
  <c r="AM517" s="1"/>
  <c r="AS517" s="1"/>
  <c r="J517"/>
  <c r="P517" s="1"/>
  <c r="V517" s="1"/>
  <c r="AB517" s="1"/>
  <c r="AH517" s="1"/>
  <c r="AN517" s="1"/>
  <c r="AT517" s="1"/>
  <c r="H517"/>
  <c r="N517" s="1"/>
  <c r="T517" s="1"/>
  <c r="Z517" s="1"/>
  <c r="AF517" s="1"/>
  <c r="AL517" s="1"/>
  <c r="AR517" s="1"/>
  <c r="J480"/>
  <c r="I480"/>
  <c r="H480"/>
  <c r="J462"/>
  <c r="P462" s="1"/>
  <c r="V462" s="1"/>
  <c r="AB462" s="1"/>
  <c r="AH462" s="1"/>
  <c r="AN462" s="1"/>
  <c r="AT462" s="1"/>
  <c r="I462"/>
  <c r="O462" s="1"/>
  <c r="U462" s="1"/>
  <c r="AA462" s="1"/>
  <c r="AG462" s="1"/>
  <c r="AM462" s="1"/>
  <c r="AS462" s="1"/>
  <c r="H462"/>
  <c r="N462" s="1"/>
  <c r="T462" s="1"/>
  <c r="Z462" s="1"/>
  <c r="AF462" s="1"/>
  <c r="AL462" s="1"/>
  <c r="AR462" s="1"/>
  <c r="I456"/>
  <c r="J456"/>
  <c r="H456"/>
  <c r="S830" l="1"/>
  <c r="Q830"/>
  <c r="J538"/>
  <c r="P539"/>
  <c r="V539" s="1"/>
  <c r="AB539" s="1"/>
  <c r="AH539" s="1"/>
  <c r="AN539" s="1"/>
  <c r="AT539" s="1"/>
  <c r="I580"/>
  <c r="O580" s="1"/>
  <c r="U580" s="1"/>
  <c r="AA580" s="1"/>
  <c r="AG580" s="1"/>
  <c r="AM580" s="1"/>
  <c r="AS580" s="1"/>
  <c r="O581"/>
  <c r="U581" s="1"/>
  <c r="AA581" s="1"/>
  <c r="AG581" s="1"/>
  <c r="AM581" s="1"/>
  <c r="AS581" s="1"/>
  <c r="H825"/>
  <c r="N825" s="1"/>
  <c r="T825" s="1"/>
  <c r="Z825" s="1"/>
  <c r="AF825" s="1"/>
  <c r="AL825" s="1"/>
  <c r="AR825" s="1"/>
  <c r="N826"/>
  <c r="T826" s="1"/>
  <c r="Z826" s="1"/>
  <c r="AF826" s="1"/>
  <c r="AL826" s="1"/>
  <c r="AR826" s="1"/>
  <c r="J479"/>
  <c r="P479" s="1"/>
  <c r="V479" s="1"/>
  <c r="AB479" s="1"/>
  <c r="AH479" s="1"/>
  <c r="AN479" s="1"/>
  <c r="AT479" s="1"/>
  <c r="P480"/>
  <c r="V480" s="1"/>
  <c r="AB480" s="1"/>
  <c r="AH480" s="1"/>
  <c r="AN480" s="1"/>
  <c r="AT480" s="1"/>
  <c r="J529"/>
  <c r="P529" s="1"/>
  <c r="V529" s="1"/>
  <c r="AB529" s="1"/>
  <c r="AH529" s="1"/>
  <c r="AN529" s="1"/>
  <c r="AT529" s="1"/>
  <c r="P530"/>
  <c r="V530" s="1"/>
  <c r="AB530" s="1"/>
  <c r="AH530" s="1"/>
  <c r="AN530" s="1"/>
  <c r="AT530" s="1"/>
  <c r="I534"/>
  <c r="O534" s="1"/>
  <c r="U534" s="1"/>
  <c r="AA534" s="1"/>
  <c r="AG534" s="1"/>
  <c r="AM534" s="1"/>
  <c r="AS534" s="1"/>
  <c r="O535"/>
  <c r="U535" s="1"/>
  <c r="AA535" s="1"/>
  <c r="AG535" s="1"/>
  <c r="AM535" s="1"/>
  <c r="AS535" s="1"/>
  <c r="H553"/>
  <c r="N553" s="1"/>
  <c r="T553" s="1"/>
  <c r="Z553" s="1"/>
  <c r="AF553" s="1"/>
  <c r="AL553" s="1"/>
  <c r="AR553" s="1"/>
  <c r="N554"/>
  <c r="T554" s="1"/>
  <c r="Z554" s="1"/>
  <c r="AF554" s="1"/>
  <c r="AL554" s="1"/>
  <c r="AR554" s="1"/>
  <c r="J545"/>
  <c r="P545" s="1"/>
  <c r="V545" s="1"/>
  <c r="AB545" s="1"/>
  <c r="AH545" s="1"/>
  <c r="AN545" s="1"/>
  <c r="AT545" s="1"/>
  <c r="P546"/>
  <c r="V546" s="1"/>
  <c r="AB546" s="1"/>
  <c r="AH546" s="1"/>
  <c r="AN546" s="1"/>
  <c r="AT546" s="1"/>
  <c r="I561"/>
  <c r="O562"/>
  <c r="U562" s="1"/>
  <c r="AA562" s="1"/>
  <c r="AG562" s="1"/>
  <c r="AM562" s="1"/>
  <c r="AS562" s="1"/>
  <c r="H594"/>
  <c r="N595"/>
  <c r="T595" s="1"/>
  <c r="Z595" s="1"/>
  <c r="AF595" s="1"/>
  <c r="AL595" s="1"/>
  <c r="AR595" s="1"/>
  <c r="H820"/>
  <c r="N820" s="1"/>
  <c r="T820" s="1"/>
  <c r="Z820" s="1"/>
  <c r="AF820" s="1"/>
  <c r="AL820" s="1"/>
  <c r="AR820" s="1"/>
  <c r="N821"/>
  <c r="T821" s="1"/>
  <c r="Z821" s="1"/>
  <c r="AF821" s="1"/>
  <c r="AL821" s="1"/>
  <c r="AR821" s="1"/>
  <c r="I825"/>
  <c r="O825" s="1"/>
  <c r="U825" s="1"/>
  <c r="AA825" s="1"/>
  <c r="AG825" s="1"/>
  <c r="AM825" s="1"/>
  <c r="AS825" s="1"/>
  <c r="O826"/>
  <c r="U826" s="1"/>
  <c r="AA826" s="1"/>
  <c r="AG826" s="1"/>
  <c r="AM826" s="1"/>
  <c r="AS826" s="1"/>
  <c r="I479"/>
  <c r="O479" s="1"/>
  <c r="U479" s="1"/>
  <c r="AA479" s="1"/>
  <c r="AG479" s="1"/>
  <c r="AM479" s="1"/>
  <c r="AS479" s="1"/>
  <c r="O480"/>
  <c r="U480" s="1"/>
  <c r="AA480" s="1"/>
  <c r="AG480" s="1"/>
  <c r="AM480" s="1"/>
  <c r="AS480" s="1"/>
  <c r="H529"/>
  <c r="N529" s="1"/>
  <c r="T529" s="1"/>
  <c r="Z529" s="1"/>
  <c r="AF529" s="1"/>
  <c r="AL529" s="1"/>
  <c r="AR529" s="1"/>
  <c r="N530"/>
  <c r="T530" s="1"/>
  <c r="Z530" s="1"/>
  <c r="AF530" s="1"/>
  <c r="AL530" s="1"/>
  <c r="AR530" s="1"/>
  <c r="H545"/>
  <c r="N545" s="1"/>
  <c r="T545" s="1"/>
  <c r="Z545" s="1"/>
  <c r="AF545" s="1"/>
  <c r="AL545" s="1"/>
  <c r="AR545" s="1"/>
  <c r="N546"/>
  <c r="T546" s="1"/>
  <c r="Z546" s="1"/>
  <c r="AF546" s="1"/>
  <c r="AL546" s="1"/>
  <c r="AR546" s="1"/>
  <c r="J687"/>
  <c r="P687" s="1"/>
  <c r="V687" s="1"/>
  <c r="AB687" s="1"/>
  <c r="AH687" s="1"/>
  <c r="AN687" s="1"/>
  <c r="AT687" s="1"/>
  <c r="P690"/>
  <c r="V690" s="1"/>
  <c r="AB690" s="1"/>
  <c r="AH690" s="1"/>
  <c r="AN690" s="1"/>
  <c r="AT690" s="1"/>
  <c r="J815"/>
  <c r="P815" s="1"/>
  <c r="V815" s="1"/>
  <c r="AB815" s="1"/>
  <c r="AH815" s="1"/>
  <c r="AN815" s="1"/>
  <c r="AT815" s="1"/>
  <c r="P816"/>
  <c r="V816" s="1"/>
  <c r="AB816" s="1"/>
  <c r="AH816" s="1"/>
  <c r="AN816" s="1"/>
  <c r="AT816" s="1"/>
  <c r="J455"/>
  <c r="P455" s="1"/>
  <c r="V455" s="1"/>
  <c r="AB455" s="1"/>
  <c r="AH455" s="1"/>
  <c r="AN455" s="1"/>
  <c r="AT455" s="1"/>
  <c r="P456"/>
  <c r="V456" s="1"/>
  <c r="AB456" s="1"/>
  <c r="AH456" s="1"/>
  <c r="AN456" s="1"/>
  <c r="AT456" s="1"/>
  <c r="H538"/>
  <c r="N539"/>
  <c r="T539" s="1"/>
  <c r="Z539" s="1"/>
  <c r="AF539" s="1"/>
  <c r="AL539" s="1"/>
  <c r="AR539" s="1"/>
  <c r="J553"/>
  <c r="P553" s="1"/>
  <c r="V553" s="1"/>
  <c r="AB553" s="1"/>
  <c r="AH553" s="1"/>
  <c r="AN553" s="1"/>
  <c r="AT553" s="1"/>
  <c r="P554"/>
  <c r="V554" s="1"/>
  <c r="AB554" s="1"/>
  <c r="AH554" s="1"/>
  <c r="AN554" s="1"/>
  <c r="AT554" s="1"/>
  <c r="I545"/>
  <c r="O545" s="1"/>
  <c r="U545" s="1"/>
  <c r="AA545" s="1"/>
  <c r="AG545" s="1"/>
  <c r="AM545" s="1"/>
  <c r="AS545" s="1"/>
  <c r="O546"/>
  <c r="U546" s="1"/>
  <c r="AA546" s="1"/>
  <c r="AG546" s="1"/>
  <c r="AM546" s="1"/>
  <c r="AS546" s="1"/>
  <c r="H580"/>
  <c r="N580" s="1"/>
  <c r="T580" s="1"/>
  <c r="Z580" s="1"/>
  <c r="AF580" s="1"/>
  <c r="AL580" s="1"/>
  <c r="AR580" s="1"/>
  <c r="N581"/>
  <c r="T581" s="1"/>
  <c r="Z581" s="1"/>
  <c r="AF581" s="1"/>
  <c r="AL581" s="1"/>
  <c r="AR581" s="1"/>
  <c r="J594"/>
  <c r="P595"/>
  <c r="V595" s="1"/>
  <c r="AB595" s="1"/>
  <c r="AH595" s="1"/>
  <c r="AN595" s="1"/>
  <c r="AT595" s="1"/>
  <c r="H815"/>
  <c r="N815" s="1"/>
  <c r="T815" s="1"/>
  <c r="Z815" s="1"/>
  <c r="AF815" s="1"/>
  <c r="AL815" s="1"/>
  <c r="AR815" s="1"/>
  <c r="N816"/>
  <c r="T816" s="1"/>
  <c r="Z816" s="1"/>
  <c r="AF816" s="1"/>
  <c r="AL816" s="1"/>
  <c r="AR816" s="1"/>
  <c r="I820"/>
  <c r="O820" s="1"/>
  <c r="U820" s="1"/>
  <c r="AA820" s="1"/>
  <c r="AG820" s="1"/>
  <c r="AM820" s="1"/>
  <c r="AS820" s="1"/>
  <c r="O821"/>
  <c r="U821" s="1"/>
  <c r="AA821" s="1"/>
  <c r="AG821" s="1"/>
  <c r="AM821" s="1"/>
  <c r="AS821" s="1"/>
  <c r="J825"/>
  <c r="P825" s="1"/>
  <c r="V825" s="1"/>
  <c r="AB825" s="1"/>
  <c r="AH825" s="1"/>
  <c r="AN825" s="1"/>
  <c r="AT825" s="1"/>
  <c r="P826"/>
  <c r="V826" s="1"/>
  <c r="AB826" s="1"/>
  <c r="AH826" s="1"/>
  <c r="AN826" s="1"/>
  <c r="AT826" s="1"/>
  <c r="J534"/>
  <c r="P534" s="1"/>
  <c r="V534" s="1"/>
  <c r="AB534" s="1"/>
  <c r="AH534" s="1"/>
  <c r="AN534" s="1"/>
  <c r="AT534" s="1"/>
  <c r="P535"/>
  <c r="V535" s="1"/>
  <c r="AB535" s="1"/>
  <c r="AH535" s="1"/>
  <c r="AN535" s="1"/>
  <c r="AT535" s="1"/>
  <c r="J561"/>
  <c r="P562"/>
  <c r="V562" s="1"/>
  <c r="AB562" s="1"/>
  <c r="AH562" s="1"/>
  <c r="AN562" s="1"/>
  <c r="AT562" s="1"/>
  <c r="H455"/>
  <c r="N455" s="1"/>
  <c r="T455" s="1"/>
  <c r="Z455" s="1"/>
  <c r="AF455" s="1"/>
  <c r="AL455" s="1"/>
  <c r="AR455" s="1"/>
  <c r="N456"/>
  <c r="T456" s="1"/>
  <c r="Z456" s="1"/>
  <c r="AF456" s="1"/>
  <c r="AL456" s="1"/>
  <c r="AR456" s="1"/>
  <c r="I529"/>
  <c r="O529" s="1"/>
  <c r="U529" s="1"/>
  <c r="AA529" s="1"/>
  <c r="AG529" s="1"/>
  <c r="AM529" s="1"/>
  <c r="AS529" s="1"/>
  <c r="O530"/>
  <c r="U530" s="1"/>
  <c r="AA530" s="1"/>
  <c r="AG530" s="1"/>
  <c r="AM530" s="1"/>
  <c r="AS530" s="1"/>
  <c r="I455"/>
  <c r="O455" s="1"/>
  <c r="U455" s="1"/>
  <c r="AA455" s="1"/>
  <c r="AG455" s="1"/>
  <c r="AM455" s="1"/>
  <c r="AS455" s="1"/>
  <c r="O456"/>
  <c r="U456" s="1"/>
  <c r="AA456" s="1"/>
  <c r="AG456" s="1"/>
  <c r="AM456" s="1"/>
  <c r="AS456" s="1"/>
  <c r="H479"/>
  <c r="N479" s="1"/>
  <c r="T479" s="1"/>
  <c r="Z479" s="1"/>
  <c r="AF479" s="1"/>
  <c r="AL479" s="1"/>
  <c r="AR479" s="1"/>
  <c r="N480"/>
  <c r="T480" s="1"/>
  <c r="Z480" s="1"/>
  <c r="AF480" s="1"/>
  <c r="AL480" s="1"/>
  <c r="AR480" s="1"/>
  <c r="H534"/>
  <c r="N534" s="1"/>
  <c r="T534" s="1"/>
  <c r="Z534" s="1"/>
  <c r="AF534" s="1"/>
  <c r="AL534" s="1"/>
  <c r="AR534" s="1"/>
  <c r="N535"/>
  <c r="T535" s="1"/>
  <c r="Z535" s="1"/>
  <c r="AF535" s="1"/>
  <c r="AL535" s="1"/>
  <c r="AR535" s="1"/>
  <c r="I538"/>
  <c r="O539"/>
  <c r="U539" s="1"/>
  <c r="AA539" s="1"/>
  <c r="AG539" s="1"/>
  <c r="AM539" s="1"/>
  <c r="AS539" s="1"/>
  <c r="I553"/>
  <c r="O553" s="1"/>
  <c r="U553" s="1"/>
  <c r="AA553" s="1"/>
  <c r="AG553" s="1"/>
  <c r="AM553" s="1"/>
  <c r="AS553" s="1"/>
  <c r="O554"/>
  <c r="U554" s="1"/>
  <c r="AA554" s="1"/>
  <c r="AG554" s="1"/>
  <c r="AM554" s="1"/>
  <c r="AS554" s="1"/>
  <c r="H561"/>
  <c r="N562"/>
  <c r="T562" s="1"/>
  <c r="Z562" s="1"/>
  <c r="AF562" s="1"/>
  <c r="AL562" s="1"/>
  <c r="AR562" s="1"/>
  <c r="J580"/>
  <c r="P580" s="1"/>
  <c r="V580" s="1"/>
  <c r="AB580" s="1"/>
  <c r="AH580" s="1"/>
  <c r="AN580" s="1"/>
  <c r="AT580" s="1"/>
  <c r="P581"/>
  <c r="V581" s="1"/>
  <c r="AB581" s="1"/>
  <c r="AH581" s="1"/>
  <c r="AN581" s="1"/>
  <c r="AT581" s="1"/>
  <c r="I594"/>
  <c r="O595"/>
  <c r="U595" s="1"/>
  <c r="AA595" s="1"/>
  <c r="AG595" s="1"/>
  <c r="AM595" s="1"/>
  <c r="AS595" s="1"/>
  <c r="I815"/>
  <c r="O815" s="1"/>
  <c r="U815" s="1"/>
  <c r="AA815" s="1"/>
  <c r="AG815" s="1"/>
  <c r="AM815" s="1"/>
  <c r="AS815" s="1"/>
  <c r="O816"/>
  <c r="U816" s="1"/>
  <c r="AA816" s="1"/>
  <c r="AG816" s="1"/>
  <c r="AM816" s="1"/>
  <c r="AS816" s="1"/>
  <c r="J820"/>
  <c r="P820" s="1"/>
  <c r="V820" s="1"/>
  <c r="AB820" s="1"/>
  <c r="AH820" s="1"/>
  <c r="AN820" s="1"/>
  <c r="AT820" s="1"/>
  <c r="P821"/>
  <c r="V821" s="1"/>
  <c r="AB821" s="1"/>
  <c r="AH821" s="1"/>
  <c r="AN821" s="1"/>
  <c r="AT821" s="1"/>
  <c r="K15"/>
  <c r="L15"/>
  <c r="M15"/>
  <c r="I687"/>
  <c r="O687" s="1"/>
  <c r="U687" s="1"/>
  <c r="AA687" s="1"/>
  <c r="AG687" s="1"/>
  <c r="AM687" s="1"/>
  <c r="AS687" s="1"/>
  <c r="H760"/>
  <c r="N760" s="1"/>
  <c r="T760" s="1"/>
  <c r="Z760" s="1"/>
  <c r="AF760" s="1"/>
  <c r="AL760" s="1"/>
  <c r="AR760" s="1"/>
  <c r="J760"/>
  <c r="P760" s="1"/>
  <c r="V760" s="1"/>
  <c r="AB760" s="1"/>
  <c r="AH760" s="1"/>
  <c r="AN760" s="1"/>
  <c r="AT760" s="1"/>
  <c r="I760"/>
  <c r="O760" s="1"/>
  <c r="U760" s="1"/>
  <c r="AA760" s="1"/>
  <c r="AG760" s="1"/>
  <c r="AM760" s="1"/>
  <c r="AS760" s="1"/>
  <c r="I514"/>
  <c r="O514" s="1"/>
  <c r="U514" s="1"/>
  <c r="AA514" s="1"/>
  <c r="AG514" s="1"/>
  <c r="AM514" s="1"/>
  <c r="AS514" s="1"/>
  <c r="H687"/>
  <c r="N687" s="1"/>
  <c r="T687" s="1"/>
  <c r="Z687" s="1"/>
  <c r="AF687" s="1"/>
  <c r="AL687" s="1"/>
  <c r="AR687" s="1"/>
  <c r="H514"/>
  <c r="N514" s="1"/>
  <c r="T514" s="1"/>
  <c r="Z514" s="1"/>
  <c r="AF514" s="1"/>
  <c r="AL514" s="1"/>
  <c r="AR514" s="1"/>
  <c r="J514"/>
  <c r="P514" s="1"/>
  <c r="V514" s="1"/>
  <c r="AB514" s="1"/>
  <c r="AH514" s="1"/>
  <c r="AN514" s="1"/>
  <c r="AT514" s="1"/>
  <c r="I450"/>
  <c r="J450"/>
  <c r="H450"/>
  <c r="I447"/>
  <c r="J447"/>
  <c r="H447"/>
  <c r="I442"/>
  <c r="J442"/>
  <c r="H442"/>
  <c r="I434"/>
  <c r="O434" s="1"/>
  <c r="U434" s="1"/>
  <c r="AA434" s="1"/>
  <c r="AG434" s="1"/>
  <c r="AM434" s="1"/>
  <c r="AS434" s="1"/>
  <c r="J434"/>
  <c r="P434" s="1"/>
  <c r="V434" s="1"/>
  <c r="AB434" s="1"/>
  <c r="AH434" s="1"/>
  <c r="AN434" s="1"/>
  <c r="AT434" s="1"/>
  <c r="H434"/>
  <c r="N434" s="1"/>
  <c r="T434" s="1"/>
  <c r="Z434" s="1"/>
  <c r="AF434" s="1"/>
  <c r="AL434" s="1"/>
  <c r="AR434" s="1"/>
  <c r="I429"/>
  <c r="J429"/>
  <c r="H429"/>
  <c r="I363"/>
  <c r="J363"/>
  <c r="H363"/>
  <c r="I320"/>
  <c r="O320" s="1"/>
  <c r="U320" s="1"/>
  <c r="AA320" s="1"/>
  <c r="AG320" s="1"/>
  <c r="AM320" s="1"/>
  <c r="AS320" s="1"/>
  <c r="J320"/>
  <c r="P320" s="1"/>
  <c r="V320" s="1"/>
  <c r="AB320" s="1"/>
  <c r="AH320" s="1"/>
  <c r="AN320" s="1"/>
  <c r="AT320" s="1"/>
  <c r="H320"/>
  <c r="N320" s="1"/>
  <c r="T320" s="1"/>
  <c r="Z320" s="1"/>
  <c r="AF320" s="1"/>
  <c r="AL320" s="1"/>
  <c r="AR320" s="1"/>
  <c r="I330"/>
  <c r="O330" s="1"/>
  <c r="U330" s="1"/>
  <c r="AA330" s="1"/>
  <c r="AG330" s="1"/>
  <c r="AM330" s="1"/>
  <c r="AS330" s="1"/>
  <c r="J330"/>
  <c r="P330" s="1"/>
  <c r="V330" s="1"/>
  <c r="AB330" s="1"/>
  <c r="AH330" s="1"/>
  <c r="AN330" s="1"/>
  <c r="AT330" s="1"/>
  <c r="H330"/>
  <c r="N330" s="1"/>
  <c r="T330" s="1"/>
  <c r="Z330" s="1"/>
  <c r="AF330" s="1"/>
  <c r="AL330" s="1"/>
  <c r="AR330" s="1"/>
  <c r="J329"/>
  <c r="P329" s="1"/>
  <c r="V329" s="1"/>
  <c r="AB329" s="1"/>
  <c r="AH329" s="1"/>
  <c r="AN329" s="1"/>
  <c r="AT329" s="1"/>
  <c r="I329"/>
  <c r="O329" s="1"/>
  <c r="U329" s="1"/>
  <c r="AA329" s="1"/>
  <c r="AG329" s="1"/>
  <c r="AM329" s="1"/>
  <c r="AS329" s="1"/>
  <c r="H329"/>
  <c r="N329" s="1"/>
  <c r="T329" s="1"/>
  <c r="Z329" s="1"/>
  <c r="AF329" s="1"/>
  <c r="AL329" s="1"/>
  <c r="AR329" s="1"/>
  <c r="J327"/>
  <c r="P327" s="1"/>
  <c r="V327" s="1"/>
  <c r="AB327" s="1"/>
  <c r="AH327" s="1"/>
  <c r="AN327" s="1"/>
  <c r="AT327" s="1"/>
  <c r="I327"/>
  <c r="O327" s="1"/>
  <c r="U327" s="1"/>
  <c r="AA327" s="1"/>
  <c r="AG327" s="1"/>
  <c r="AM327" s="1"/>
  <c r="AS327" s="1"/>
  <c r="H327"/>
  <c r="N327" s="1"/>
  <c r="T327" s="1"/>
  <c r="Z327" s="1"/>
  <c r="AF327" s="1"/>
  <c r="AL327" s="1"/>
  <c r="AR327" s="1"/>
  <c r="J298"/>
  <c r="P298" s="1"/>
  <c r="V298" s="1"/>
  <c r="AB298" s="1"/>
  <c r="AH298" s="1"/>
  <c r="AN298" s="1"/>
  <c r="AT298" s="1"/>
  <c r="I298"/>
  <c r="O298" s="1"/>
  <c r="U298" s="1"/>
  <c r="AA298" s="1"/>
  <c r="AG298" s="1"/>
  <c r="AM298" s="1"/>
  <c r="AS298" s="1"/>
  <c r="H298"/>
  <c r="N298" s="1"/>
  <c r="T298" s="1"/>
  <c r="Z298" s="1"/>
  <c r="AF298" s="1"/>
  <c r="AL298" s="1"/>
  <c r="AR298" s="1"/>
  <c r="J272"/>
  <c r="P272" s="1"/>
  <c r="V272" s="1"/>
  <c r="AB272" s="1"/>
  <c r="AH272" s="1"/>
  <c r="AN272" s="1"/>
  <c r="AT272" s="1"/>
  <c r="I272"/>
  <c r="O272" s="1"/>
  <c r="U272" s="1"/>
  <c r="AA272" s="1"/>
  <c r="AG272" s="1"/>
  <c r="AM272" s="1"/>
  <c r="AS272" s="1"/>
  <c r="H272"/>
  <c r="N272" s="1"/>
  <c r="T272" s="1"/>
  <c r="Z272" s="1"/>
  <c r="AF272" s="1"/>
  <c r="AL272" s="1"/>
  <c r="AR272" s="1"/>
  <c r="J262"/>
  <c r="P262" s="1"/>
  <c r="V262" s="1"/>
  <c r="AB262" s="1"/>
  <c r="AH262" s="1"/>
  <c r="AN262" s="1"/>
  <c r="AT262" s="1"/>
  <c r="I262"/>
  <c r="O262" s="1"/>
  <c r="U262" s="1"/>
  <c r="AA262" s="1"/>
  <c r="AG262" s="1"/>
  <c r="AM262" s="1"/>
  <c r="AS262" s="1"/>
  <c r="H262"/>
  <c r="N262" s="1"/>
  <c r="T262" s="1"/>
  <c r="Z262" s="1"/>
  <c r="AF262" s="1"/>
  <c r="AL262" s="1"/>
  <c r="AR262" s="1"/>
  <c r="I252"/>
  <c r="O252" s="1"/>
  <c r="U252" s="1"/>
  <c r="AA252" s="1"/>
  <c r="AG252" s="1"/>
  <c r="AM252" s="1"/>
  <c r="AS252" s="1"/>
  <c r="H252"/>
  <c r="N252" s="1"/>
  <c r="T252" s="1"/>
  <c r="Z252" s="1"/>
  <c r="AF252" s="1"/>
  <c r="AL252" s="1"/>
  <c r="AR252" s="1"/>
  <c r="J228"/>
  <c r="P228" s="1"/>
  <c r="V228" s="1"/>
  <c r="AB228" s="1"/>
  <c r="AH228" s="1"/>
  <c r="AN228" s="1"/>
  <c r="AT228" s="1"/>
  <c r="I228"/>
  <c r="O228" s="1"/>
  <c r="U228" s="1"/>
  <c r="AA228" s="1"/>
  <c r="AG228" s="1"/>
  <c r="AM228" s="1"/>
  <c r="AS228" s="1"/>
  <c r="H228"/>
  <c r="N228" s="1"/>
  <c r="T228" s="1"/>
  <c r="Z228" s="1"/>
  <c r="AF228" s="1"/>
  <c r="AL228" s="1"/>
  <c r="AR228" s="1"/>
  <c r="I221"/>
  <c r="J221"/>
  <c r="H221"/>
  <c r="I176"/>
  <c r="J176"/>
  <c r="H177"/>
  <c r="O594" l="1"/>
  <c r="U594" s="1"/>
  <c r="AA594" s="1"/>
  <c r="AG594" s="1"/>
  <c r="AM594" s="1"/>
  <c r="AS594" s="1"/>
  <c r="I590"/>
  <c r="P594"/>
  <c r="V594" s="1"/>
  <c r="AB594" s="1"/>
  <c r="AH594" s="1"/>
  <c r="AN594" s="1"/>
  <c r="AT594" s="1"/>
  <c r="J590"/>
  <c r="N594"/>
  <c r="T594" s="1"/>
  <c r="Z594" s="1"/>
  <c r="AF594" s="1"/>
  <c r="AL594" s="1"/>
  <c r="AR594" s="1"/>
  <c r="H590"/>
  <c r="J428"/>
  <c r="P428" s="1"/>
  <c r="V428" s="1"/>
  <c r="AB428" s="1"/>
  <c r="AH428" s="1"/>
  <c r="AN428" s="1"/>
  <c r="AT428" s="1"/>
  <c r="P429"/>
  <c r="V429" s="1"/>
  <c r="AB429" s="1"/>
  <c r="AH429" s="1"/>
  <c r="AN429" s="1"/>
  <c r="AT429" s="1"/>
  <c r="H446"/>
  <c r="N446" s="1"/>
  <c r="T446" s="1"/>
  <c r="Z446" s="1"/>
  <c r="AF446" s="1"/>
  <c r="AL446" s="1"/>
  <c r="AR446" s="1"/>
  <c r="N447"/>
  <c r="T447" s="1"/>
  <c r="Z447" s="1"/>
  <c r="AF447" s="1"/>
  <c r="AL447" s="1"/>
  <c r="AR447" s="1"/>
  <c r="I428"/>
  <c r="O428" s="1"/>
  <c r="U428" s="1"/>
  <c r="AA428" s="1"/>
  <c r="AG428" s="1"/>
  <c r="AM428" s="1"/>
  <c r="AS428" s="1"/>
  <c r="O429"/>
  <c r="U429" s="1"/>
  <c r="AA429" s="1"/>
  <c r="AG429" s="1"/>
  <c r="AM429" s="1"/>
  <c r="AS429" s="1"/>
  <c r="H441"/>
  <c r="N441" s="1"/>
  <c r="T441" s="1"/>
  <c r="Z441" s="1"/>
  <c r="AF441" s="1"/>
  <c r="AL441" s="1"/>
  <c r="AR441" s="1"/>
  <c r="N442"/>
  <c r="T442" s="1"/>
  <c r="Z442" s="1"/>
  <c r="AF442" s="1"/>
  <c r="AL442" s="1"/>
  <c r="AR442" s="1"/>
  <c r="J446"/>
  <c r="P446" s="1"/>
  <c r="V446" s="1"/>
  <c r="AB446" s="1"/>
  <c r="AH446" s="1"/>
  <c r="AN446" s="1"/>
  <c r="AT446" s="1"/>
  <c r="P447"/>
  <c r="V447" s="1"/>
  <c r="AB447" s="1"/>
  <c r="AH447" s="1"/>
  <c r="AN447" s="1"/>
  <c r="AT447" s="1"/>
  <c r="I449"/>
  <c r="O449" s="1"/>
  <c r="U449" s="1"/>
  <c r="AA449" s="1"/>
  <c r="AG449" s="1"/>
  <c r="AM449" s="1"/>
  <c r="AS449" s="1"/>
  <c r="O450"/>
  <c r="U450" s="1"/>
  <c r="AA450" s="1"/>
  <c r="AG450" s="1"/>
  <c r="AM450" s="1"/>
  <c r="AS450" s="1"/>
  <c r="H560"/>
  <c r="N560" s="1"/>
  <c r="T560" s="1"/>
  <c r="Z560" s="1"/>
  <c r="AF560" s="1"/>
  <c r="AL560" s="1"/>
  <c r="AR560" s="1"/>
  <c r="N561"/>
  <c r="T561" s="1"/>
  <c r="Z561" s="1"/>
  <c r="AF561" s="1"/>
  <c r="AL561" s="1"/>
  <c r="AR561" s="1"/>
  <c r="I537"/>
  <c r="O537" s="1"/>
  <c r="U537" s="1"/>
  <c r="AA537" s="1"/>
  <c r="AG537" s="1"/>
  <c r="AM537" s="1"/>
  <c r="AS537" s="1"/>
  <c r="O538"/>
  <c r="U538" s="1"/>
  <c r="AA538" s="1"/>
  <c r="AG538" s="1"/>
  <c r="AM538" s="1"/>
  <c r="AS538" s="1"/>
  <c r="J560"/>
  <c r="P560" s="1"/>
  <c r="V560" s="1"/>
  <c r="AB560" s="1"/>
  <c r="AH560" s="1"/>
  <c r="AN560" s="1"/>
  <c r="AT560" s="1"/>
  <c r="P561"/>
  <c r="V561" s="1"/>
  <c r="AB561" s="1"/>
  <c r="AH561" s="1"/>
  <c r="AN561" s="1"/>
  <c r="AT561" s="1"/>
  <c r="H537"/>
  <c r="N537" s="1"/>
  <c r="T537" s="1"/>
  <c r="Z537" s="1"/>
  <c r="AF537" s="1"/>
  <c r="AL537" s="1"/>
  <c r="AR537" s="1"/>
  <c r="N538"/>
  <c r="T538" s="1"/>
  <c r="Z538" s="1"/>
  <c r="AF538" s="1"/>
  <c r="AL538" s="1"/>
  <c r="AR538" s="1"/>
  <c r="H176"/>
  <c r="N177"/>
  <c r="T177" s="1"/>
  <c r="Z177" s="1"/>
  <c r="AF177" s="1"/>
  <c r="AL177" s="1"/>
  <c r="AR177" s="1"/>
  <c r="J449"/>
  <c r="P449" s="1"/>
  <c r="V449" s="1"/>
  <c r="AB449" s="1"/>
  <c r="AH449" s="1"/>
  <c r="AN449" s="1"/>
  <c r="AT449" s="1"/>
  <c r="P450"/>
  <c r="V450" s="1"/>
  <c r="AB450" s="1"/>
  <c r="AH450" s="1"/>
  <c r="AN450" s="1"/>
  <c r="AT450" s="1"/>
  <c r="I220"/>
  <c r="O220" s="1"/>
  <c r="U220" s="1"/>
  <c r="AA220" s="1"/>
  <c r="AG220" s="1"/>
  <c r="AM220" s="1"/>
  <c r="AS220" s="1"/>
  <c r="O221"/>
  <c r="U221" s="1"/>
  <c r="AA221" s="1"/>
  <c r="AG221" s="1"/>
  <c r="AM221" s="1"/>
  <c r="AS221" s="1"/>
  <c r="I362"/>
  <c r="O362" s="1"/>
  <c r="U362" s="1"/>
  <c r="AA362" s="1"/>
  <c r="AG362" s="1"/>
  <c r="AM362" s="1"/>
  <c r="AS362" s="1"/>
  <c r="O363"/>
  <c r="U363" s="1"/>
  <c r="AA363" s="1"/>
  <c r="AG363" s="1"/>
  <c r="AM363" s="1"/>
  <c r="AS363" s="1"/>
  <c r="J441"/>
  <c r="P441" s="1"/>
  <c r="V441" s="1"/>
  <c r="AB441" s="1"/>
  <c r="AH441" s="1"/>
  <c r="AN441" s="1"/>
  <c r="AT441" s="1"/>
  <c r="P442"/>
  <c r="V442" s="1"/>
  <c r="AB442" s="1"/>
  <c r="AH442" s="1"/>
  <c r="AN442" s="1"/>
  <c r="AT442" s="1"/>
  <c r="I446"/>
  <c r="O446" s="1"/>
  <c r="U446" s="1"/>
  <c r="AA446" s="1"/>
  <c r="AG446" s="1"/>
  <c r="AM446" s="1"/>
  <c r="AS446" s="1"/>
  <c r="O447"/>
  <c r="U447" s="1"/>
  <c r="AA447" s="1"/>
  <c r="AG447" s="1"/>
  <c r="AM447" s="1"/>
  <c r="AS447" s="1"/>
  <c r="I560"/>
  <c r="O560" s="1"/>
  <c r="U560" s="1"/>
  <c r="AA560" s="1"/>
  <c r="AG560" s="1"/>
  <c r="AM560" s="1"/>
  <c r="AS560" s="1"/>
  <c r="O561"/>
  <c r="U561" s="1"/>
  <c r="AA561" s="1"/>
  <c r="AG561" s="1"/>
  <c r="AM561" s="1"/>
  <c r="AS561" s="1"/>
  <c r="J220"/>
  <c r="P220" s="1"/>
  <c r="V220" s="1"/>
  <c r="AB220" s="1"/>
  <c r="AH220" s="1"/>
  <c r="AN220" s="1"/>
  <c r="AT220" s="1"/>
  <c r="P221"/>
  <c r="V221" s="1"/>
  <c r="AB221" s="1"/>
  <c r="AH221" s="1"/>
  <c r="AN221" s="1"/>
  <c r="AT221" s="1"/>
  <c r="H362"/>
  <c r="N362" s="1"/>
  <c r="T362" s="1"/>
  <c r="Z362" s="1"/>
  <c r="AF362" s="1"/>
  <c r="AL362" s="1"/>
  <c r="AR362" s="1"/>
  <c r="N363"/>
  <c r="T363" s="1"/>
  <c r="Z363" s="1"/>
  <c r="AF363" s="1"/>
  <c r="AL363" s="1"/>
  <c r="AR363" s="1"/>
  <c r="J175"/>
  <c r="P175" s="1"/>
  <c r="V175" s="1"/>
  <c r="AB175" s="1"/>
  <c r="AH175" s="1"/>
  <c r="AN175" s="1"/>
  <c r="AT175" s="1"/>
  <c r="P176"/>
  <c r="V176" s="1"/>
  <c r="AB176" s="1"/>
  <c r="AH176" s="1"/>
  <c r="AN176" s="1"/>
  <c r="AT176" s="1"/>
  <c r="J362"/>
  <c r="P362" s="1"/>
  <c r="V362" s="1"/>
  <c r="AB362" s="1"/>
  <c r="AH362" s="1"/>
  <c r="AN362" s="1"/>
  <c r="AT362" s="1"/>
  <c r="P363"/>
  <c r="V363" s="1"/>
  <c r="AB363" s="1"/>
  <c r="AH363" s="1"/>
  <c r="AN363" s="1"/>
  <c r="AT363" s="1"/>
  <c r="I175"/>
  <c r="O175" s="1"/>
  <c r="U175" s="1"/>
  <c r="AA175" s="1"/>
  <c r="AG175" s="1"/>
  <c r="AM175" s="1"/>
  <c r="AS175" s="1"/>
  <c r="O176"/>
  <c r="U176" s="1"/>
  <c r="AA176" s="1"/>
  <c r="AG176" s="1"/>
  <c r="AM176" s="1"/>
  <c r="AS176" s="1"/>
  <c r="H220"/>
  <c r="N220" s="1"/>
  <c r="T220" s="1"/>
  <c r="Z220" s="1"/>
  <c r="AF220" s="1"/>
  <c r="AL220" s="1"/>
  <c r="AR220" s="1"/>
  <c r="N221"/>
  <c r="T221" s="1"/>
  <c r="Z221" s="1"/>
  <c r="AF221" s="1"/>
  <c r="AL221" s="1"/>
  <c r="AR221" s="1"/>
  <c r="H428"/>
  <c r="N428" s="1"/>
  <c r="T428" s="1"/>
  <c r="Z428" s="1"/>
  <c r="AF428" s="1"/>
  <c r="AL428" s="1"/>
  <c r="AR428" s="1"/>
  <c r="N429"/>
  <c r="T429" s="1"/>
  <c r="Z429" s="1"/>
  <c r="AF429" s="1"/>
  <c r="AL429" s="1"/>
  <c r="AR429" s="1"/>
  <c r="I441"/>
  <c r="O441" s="1"/>
  <c r="U441" s="1"/>
  <c r="AA441" s="1"/>
  <c r="AG441" s="1"/>
  <c r="AM441" s="1"/>
  <c r="AS441" s="1"/>
  <c r="O442"/>
  <c r="U442" s="1"/>
  <c r="AA442" s="1"/>
  <c r="AG442" s="1"/>
  <c r="AM442" s="1"/>
  <c r="AS442" s="1"/>
  <c r="H449"/>
  <c r="N449" s="1"/>
  <c r="T449" s="1"/>
  <c r="Z449" s="1"/>
  <c r="AF449" s="1"/>
  <c r="AL449" s="1"/>
  <c r="AR449" s="1"/>
  <c r="N450"/>
  <c r="T450" s="1"/>
  <c r="Z450" s="1"/>
  <c r="AF450" s="1"/>
  <c r="AL450" s="1"/>
  <c r="AR450" s="1"/>
  <c r="J537"/>
  <c r="P537" s="1"/>
  <c r="V537" s="1"/>
  <c r="AB537" s="1"/>
  <c r="AH537" s="1"/>
  <c r="AN537" s="1"/>
  <c r="AT537" s="1"/>
  <c r="P538"/>
  <c r="V538" s="1"/>
  <c r="AB538" s="1"/>
  <c r="AH538" s="1"/>
  <c r="AN538" s="1"/>
  <c r="AT538" s="1"/>
  <c r="M830"/>
  <c r="L830"/>
  <c r="K830"/>
  <c r="J183"/>
  <c r="P183" s="1"/>
  <c r="V183" s="1"/>
  <c r="AB183" s="1"/>
  <c r="AH183" s="1"/>
  <c r="AN183" s="1"/>
  <c r="AT183" s="1"/>
  <c r="I183"/>
  <c r="O183" s="1"/>
  <c r="U183" s="1"/>
  <c r="AA183" s="1"/>
  <c r="AG183" s="1"/>
  <c r="AM183" s="1"/>
  <c r="AS183" s="1"/>
  <c r="H183"/>
  <c r="N183" s="1"/>
  <c r="T183" s="1"/>
  <c r="Z183" s="1"/>
  <c r="AF183" s="1"/>
  <c r="AL183" s="1"/>
  <c r="AR183" s="1"/>
  <c r="J98"/>
  <c r="P98" s="1"/>
  <c r="V98" s="1"/>
  <c r="AB98" s="1"/>
  <c r="AH98" s="1"/>
  <c r="AN98" s="1"/>
  <c r="AT98" s="1"/>
  <c r="I98"/>
  <c r="O98" s="1"/>
  <c r="U98" s="1"/>
  <c r="AA98" s="1"/>
  <c r="AG98" s="1"/>
  <c r="AM98" s="1"/>
  <c r="AS98" s="1"/>
  <c r="H98"/>
  <c r="N98" s="1"/>
  <c r="T98" s="1"/>
  <c r="Z98" s="1"/>
  <c r="AF98" s="1"/>
  <c r="AL98" s="1"/>
  <c r="AR98" s="1"/>
  <c r="H91"/>
  <c r="J81"/>
  <c r="P81" s="1"/>
  <c r="V81" s="1"/>
  <c r="AB81" s="1"/>
  <c r="AH81" s="1"/>
  <c r="AN81" s="1"/>
  <c r="AT81" s="1"/>
  <c r="I81"/>
  <c r="O81" s="1"/>
  <c r="U81" s="1"/>
  <c r="AA81" s="1"/>
  <c r="AG81" s="1"/>
  <c r="AM81" s="1"/>
  <c r="AS81" s="1"/>
  <c r="H81"/>
  <c r="N81" s="1"/>
  <c r="T81" s="1"/>
  <c r="Z81" s="1"/>
  <c r="AF81" s="1"/>
  <c r="AL81" s="1"/>
  <c r="AR81" s="1"/>
  <c r="J78"/>
  <c r="P78" s="1"/>
  <c r="V78" s="1"/>
  <c r="AB78" s="1"/>
  <c r="AH78" s="1"/>
  <c r="AN78" s="1"/>
  <c r="AT78" s="1"/>
  <c r="I78"/>
  <c r="O78" s="1"/>
  <c r="U78" s="1"/>
  <c r="AA78" s="1"/>
  <c r="AG78" s="1"/>
  <c r="AM78" s="1"/>
  <c r="AS78" s="1"/>
  <c r="H78"/>
  <c r="N78" s="1"/>
  <c r="T78" s="1"/>
  <c r="Z78" s="1"/>
  <c r="AF78" s="1"/>
  <c r="AL78" s="1"/>
  <c r="AR78" s="1"/>
  <c r="J45"/>
  <c r="P45" s="1"/>
  <c r="V45" s="1"/>
  <c r="AB45" s="1"/>
  <c r="AH45" s="1"/>
  <c r="AN45" s="1"/>
  <c r="AT45" s="1"/>
  <c r="I45"/>
  <c r="O45" s="1"/>
  <c r="U45" s="1"/>
  <c r="AA45" s="1"/>
  <c r="AG45" s="1"/>
  <c r="AM45" s="1"/>
  <c r="AS45" s="1"/>
  <c r="H45"/>
  <c r="N45" s="1"/>
  <c r="T45" s="1"/>
  <c r="Z45" s="1"/>
  <c r="AF45" s="1"/>
  <c r="AL45" s="1"/>
  <c r="AR45" s="1"/>
  <c r="J20"/>
  <c r="P20" s="1"/>
  <c r="V20" s="1"/>
  <c r="AB20" s="1"/>
  <c r="AH20" s="1"/>
  <c r="AN20" s="1"/>
  <c r="AT20" s="1"/>
  <c r="I20"/>
  <c r="O20" s="1"/>
  <c r="U20" s="1"/>
  <c r="AA20" s="1"/>
  <c r="AG20" s="1"/>
  <c r="AM20" s="1"/>
  <c r="AS20" s="1"/>
  <c r="H20"/>
  <c r="N20" s="1"/>
  <c r="T20" s="1"/>
  <c r="Z20" s="1"/>
  <c r="AF20" s="1"/>
  <c r="AL20" s="1"/>
  <c r="AR20" s="1"/>
  <c r="N91" l="1"/>
  <c r="T91" s="1"/>
  <c r="Z91" s="1"/>
  <c r="AF91" s="1"/>
  <c r="AL91" s="1"/>
  <c r="AR91" s="1"/>
  <c r="H90"/>
  <c r="H175"/>
  <c r="N175" s="1"/>
  <c r="T175" s="1"/>
  <c r="Z175" s="1"/>
  <c r="AF175" s="1"/>
  <c r="AL175" s="1"/>
  <c r="AR175" s="1"/>
  <c r="N176"/>
  <c r="T176" s="1"/>
  <c r="Z176" s="1"/>
  <c r="AF176" s="1"/>
  <c r="AL176" s="1"/>
  <c r="AR176" s="1"/>
  <c r="O590"/>
  <c r="U590" s="1"/>
  <c r="AA590" s="1"/>
  <c r="AG590" s="1"/>
  <c r="AM590" s="1"/>
  <c r="AS590" s="1"/>
  <c r="P590"/>
  <c r="V590" s="1"/>
  <c r="AB590" s="1"/>
  <c r="AH590" s="1"/>
  <c r="AN590" s="1"/>
  <c r="AT590" s="1"/>
  <c r="N590"/>
  <c r="T590" s="1"/>
  <c r="Z590" s="1"/>
  <c r="AF590" s="1"/>
  <c r="AL590" s="1"/>
  <c r="AR590" s="1"/>
  <c r="I528"/>
  <c r="O528" s="1"/>
  <c r="U528" s="1"/>
  <c r="AA528" s="1"/>
  <c r="AG528" s="1"/>
  <c r="AM528" s="1"/>
  <c r="AS528" s="1"/>
  <c r="J528"/>
  <c r="P528" s="1"/>
  <c r="V528" s="1"/>
  <c r="AB528" s="1"/>
  <c r="AH528" s="1"/>
  <c r="AN528" s="1"/>
  <c r="AT528" s="1"/>
  <c r="H528"/>
  <c r="N528" s="1"/>
  <c r="T528" s="1"/>
  <c r="Z528" s="1"/>
  <c r="AF528" s="1"/>
  <c r="AL528" s="1"/>
  <c r="AR528" s="1"/>
  <c r="I494"/>
  <c r="J494"/>
  <c r="P494" s="1"/>
  <c r="V494" s="1"/>
  <c r="AB494" s="1"/>
  <c r="AH494" s="1"/>
  <c r="AN494" s="1"/>
  <c r="AT494" s="1"/>
  <c r="H494"/>
  <c r="N494" s="1"/>
  <c r="T494" s="1"/>
  <c r="Z494" s="1"/>
  <c r="AF494" s="1"/>
  <c r="AL494" s="1"/>
  <c r="AR494" s="1"/>
  <c r="N90" l="1"/>
  <c r="T90" s="1"/>
  <c r="Z90" s="1"/>
  <c r="AF90" s="1"/>
  <c r="AL90" s="1"/>
  <c r="AR90" s="1"/>
  <c r="I493"/>
  <c r="O494"/>
  <c r="U494" s="1"/>
  <c r="AA494" s="1"/>
  <c r="AG494" s="1"/>
  <c r="AM494" s="1"/>
  <c r="AS494" s="1"/>
  <c r="J493"/>
  <c r="H493"/>
  <c r="N493" s="1"/>
  <c r="T493" s="1"/>
  <c r="Z493" s="1"/>
  <c r="AF493" s="1"/>
  <c r="AL493" s="1"/>
  <c r="AR493" s="1"/>
  <c r="J492" l="1"/>
  <c r="P492" s="1"/>
  <c r="V492" s="1"/>
  <c r="AB492" s="1"/>
  <c r="AH492" s="1"/>
  <c r="AN492" s="1"/>
  <c r="AT492" s="1"/>
  <c r="P493"/>
  <c r="V493" s="1"/>
  <c r="AB493" s="1"/>
  <c r="AH493" s="1"/>
  <c r="AN493" s="1"/>
  <c r="AT493" s="1"/>
  <c r="I492"/>
  <c r="O492" s="1"/>
  <c r="U492" s="1"/>
  <c r="AA492" s="1"/>
  <c r="AG492" s="1"/>
  <c r="AM492" s="1"/>
  <c r="AS492" s="1"/>
  <c r="O493"/>
  <c r="U493" s="1"/>
  <c r="AA493" s="1"/>
  <c r="AG493" s="1"/>
  <c r="AM493" s="1"/>
  <c r="AS493" s="1"/>
  <c r="H492"/>
  <c r="N492" s="1"/>
  <c r="T492" s="1"/>
  <c r="Z492" s="1"/>
  <c r="AF492" s="1"/>
  <c r="AL492" s="1"/>
  <c r="AR492" s="1"/>
  <c r="I271" l="1"/>
  <c r="H271"/>
  <c r="J277"/>
  <c r="I277"/>
  <c r="H277"/>
  <c r="I276" l="1"/>
  <c r="O276" s="1"/>
  <c r="U276" s="1"/>
  <c r="AA276" s="1"/>
  <c r="AG276" s="1"/>
  <c r="AM276" s="1"/>
  <c r="AS276" s="1"/>
  <c r="O277"/>
  <c r="U277" s="1"/>
  <c r="AA277" s="1"/>
  <c r="AG277" s="1"/>
  <c r="AM277" s="1"/>
  <c r="AS277" s="1"/>
  <c r="J276"/>
  <c r="P277"/>
  <c r="V277" s="1"/>
  <c r="AB277" s="1"/>
  <c r="AH277" s="1"/>
  <c r="AN277" s="1"/>
  <c r="AT277" s="1"/>
  <c r="H270"/>
  <c r="N270" s="1"/>
  <c r="T270" s="1"/>
  <c r="Z270" s="1"/>
  <c r="AF270" s="1"/>
  <c r="AL270" s="1"/>
  <c r="AR270" s="1"/>
  <c r="N271"/>
  <c r="T271" s="1"/>
  <c r="Z271" s="1"/>
  <c r="AF271" s="1"/>
  <c r="AL271" s="1"/>
  <c r="AR271" s="1"/>
  <c r="H276"/>
  <c r="N276" s="1"/>
  <c r="T276" s="1"/>
  <c r="Z276" s="1"/>
  <c r="AF276" s="1"/>
  <c r="AL276" s="1"/>
  <c r="AR276" s="1"/>
  <c r="N277"/>
  <c r="T277" s="1"/>
  <c r="Z277" s="1"/>
  <c r="AF277" s="1"/>
  <c r="AL277" s="1"/>
  <c r="AR277" s="1"/>
  <c r="I270"/>
  <c r="O270" s="1"/>
  <c r="U270" s="1"/>
  <c r="AA270" s="1"/>
  <c r="AG270" s="1"/>
  <c r="AM270" s="1"/>
  <c r="AS270" s="1"/>
  <c r="O271"/>
  <c r="U271" s="1"/>
  <c r="AA271" s="1"/>
  <c r="AG271" s="1"/>
  <c r="AM271" s="1"/>
  <c r="AS271" s="1"/>
  <c r="I439"/>
  <c r="J439"/>
  <c r="H439"/>
  <c r="I436"/>
  <c r="J436"/>
  <c r="H436"/>
  <c r="I269" l="1"/>
  <c r="O269" s="1"/>
  <c r="U269" s="1"/>
  <c r="AA269" s="1"/>
  <c r="AG269" s="1"/>
  <c r="AM269" s="1"/>
  <c r="AS269" s="1"/>
  <c r="H433"/>
  <c r="N433" s="1"/>
  <c r="T433" s="1"/>
  <c r="Z433" s="1"/>
  <c r="AF433" s="1"/>
  <c r="AL433" s="1"/>
  <c r="AR433" s="1"/>
  <c r="N436"/>
  <c r="T436" s="1"/>
  <c r="Z436" s="1"/>
  <c r="AF436" s="1"/>
  <c r="AL436" s="1"/>
  <c r="AR436" s="1"/>
  <c r="I433"/>
  <c r="O433" s="1"/>
  <c r="U433" s="1"/>
  <c r="AA433" s="1"/>
  <c r="AG433" s="1"/>
  <c r="AM433" s="1"/>
  <c r="AS433" s="1"/>
  <c r="O436"/>
  <c r="U436" s="1"/>
  <c r="AA436" s="1"/>
  <c r="AG436" s="1"/>
  <c r="AM436" s="1"/>
  <c r="AS436" s="1"/>
  <c r="H438"/>
  <c r="N438" s="1"/>
  <c r="T438" s="1"/>
  <c r="Z438" s="1"/>
  <c r="AF438" s="1"/>
  <c r="AL438" s="1"/>
  <c r="AR438" s="1"/>
  <c r="N439"/>
  <c r="T439" s="1"/>
  <c r="Z439" s="1"/>
  <c r="AF439" s="1"/>
  <c r="AL439" s="1"/>
  <c r="AR439" s="1"/>
  <c r="H269"/>
  <c r="N269" s="1"/>
  <c r="T269" s="1"/>
  <c r="Z269" s="1"/>
  <c r="AF269" s="1"/>
  <c r="AL269" s="1"/>
  <c r="AR269" s="1"/>
  <c r="J271"/>
  <c r="P276"/>
  <c r="V276" s="1"/>
  <c r="AB276" s="1"/>
  <c r="AH276" s="1"/>
  <c r="AN276" s="1"/>
  <c r="AT276" s="1"/>
  <c r="J438"/>
  <c r="P438" s="1"/>
  <c r="V438" s="1"/>
  <c r="AB438" s="1"/>
  <c r="AH438" s="1"/>
  <c r="AN438" s="1"/>
  <c r="AT438" s="1"/>
  <c r="P439"/>
  <c r="V439" s="1"/>
  <c r="AB439" s="1"/>
  <c r="AH439" s="1"/>
  <c r="AN439" s="1"/>
  <c r="AT439" s="1"/>
  <c r="J433"/>
  <c r="P433" s="1"/>
  <c r="V433" s="1"/>
  <c r="AB433" s="1"/>
  <c r="AH433" s="1"/>
  <c r="AN433" s="1"/>
  <c r="AT433" s="1"/>
  <c r="P436"/>
  <c r="V436" s="1"/>
  <c r="AB436" s="1"/>
  <c r="AH436" s="1"/>
  <c r="AN436" s="1"/>
  <c r="AT436" s="1"/>
  <c r="I438"/>
  <c r="O438" s="1"/>
  <c r="U438" s="1"/>
  <c r="AA438" s="1"/>
  <c r="AG438" s="1"/>
  <c r="AM438" s="1"/>
  <c r="AS438" s="1"/>
  <c r="O439"/>
  <c r="U439" s="1"/>
  <c r="AA439" s="1"/>
  <c r="AG439" s="1"/>
  <c r="AM439" s="1"/>
  <c r="AS439" s="1"/>
  <c r="J461"/>
  <c r="I461"/>
  <c r="H461"/>
  <c r="J827"/>
  <c r="I827"/>
  <c r="J822"/>
  <c r="I822"/>
  <c r="J817"/>
  <c r="I817"/>
  <c r="J812"/>
  <c r="I812"/>
  <c r="J809"/>
  <c r="P809" s="1"/>
  <c r="V809" s="1"/>
  <c r="AB809" s="1"/>
  <c r="AH809" s="1"/>
  <c r="AN809" s="1"/>
  <c r="AT809" s="1"/>
  <c r="I809"/>
  <c r="O809" s="1"/>
  <c r="U809" s="1"/>
  <c r="AA809" s="1"/>
  <c r="AG809" s="1"/>
  <c r="AM809" s="1"/>
  <c r="AS809" s="1"/>
  <c r="J807"/>
  <c r="P807" s="1"/>
  <c r="V807" s="1"/>
  <c r="AB807" s="1"/>
  <c r="AH807" s="1"/>
  <c r="AN807" s="1"/>
  <c r="AT807" s="1"/>
  <c r="I807"/>
  <c r="O807" s="1"/>
  <c r="U807" s="1"/>
  <c r="AA807" s="1"/>
  <c r="AG807" s="1"/>
  <c r="AM807" s="1"/>
  <c r="AS807" s="1"/>
  <c r="J804"/>
  <c r="I804"/>
  <c r="J786"/>
  <c r="I786"/>
  <c r="J783"/>
  <c r="P783" s="1"/>
  <c r="V783" s="1"/>
  <c r="AB783" s="1"/>
  <c r="AH783" s="1"/>
  <c r="AN783" s="1"/>
  <c r="AT783" s="1"/>
  <c r="I783"/>
  <c r="O783" s="1"/>
  <c r="U783" s="1"/>
  <c r="AA783" s="1"/>
  <c r="AG783" s="1"/>
  <c r="AM783" s="1"/>
  <c r="AS783" s="1"/>
  <c r="J781"/>
  <c r="P781" s="1"/>
  <c r="V781" s="1"/>
  <c r="AB781" s="1"/>
  <c r="AH781" s="1"/>
  <c r="AN781" s="1"/>
  <c r="AT781" s="1"/>
  <c r="I781"/>
  <c r="O781" s="1"/>
  <c r="U781" s="1"/>
  <c r="AA781" s="1"/>
  <c r="AG781" s="1"/>
  <c r="AM781" s="1"/>
  <c r="AS781" s="1"/>
  <c r="J769"/>
  <c r="I769"/>
  <c r="J766"/>
  <c r="I766"/>
  <c r="J758"/>
  <c r="I758"/>
  <c r="J753"/>
  <c r="J752" s="1"/>
  <c r="I753"/>
  <c r="I752" s="1"/>
  <c r="J745"/>
  <c r="I745"/>
  <c r="J738"/>
  <c r="I738"/>
  <c r="J732"/>
  <c r="I732"/>
  <c r="J727"/>
  <c r="I727"/>
  <c r="J724"/>
  <c r="I724"/>
  <c r="J721"/>
  <c r="I721"/>
  <c r="J705"/>
  <c r="I705"/>
  <c r="J702"/>
  <c r="P702" s="1"/>
  <c r="V702" s="1"/>
  <c r="AB702" s="1"/>
  <c r="AH702" s="1"/>
  <c r="AN702" s="1"/>
  <c r="AT702" s="1"/>
  <c r="I702"/>
  <c r="O702" s="1"/>
  <c r="U702" s="1"/>
  <c r="AA702" s="1"/>
  <c r="AG702" s="1"/>
  <c r="AM702" s="1"/>
  <c r="AS702" s="1"/>
  <c r="J700"/>
  <c r="P700" s="1"/>
  <c r="V700" s="1"/>
  <c r="AB700" s="1"/>
  <c r="AH700" s="1"/>
  <c r="AN700" s="1"/>
  <c r="AT700" s="1"/>
  <c r="I700"/>
  <c r="O700" s="1"/>
  <c r="U700" s="1"/>
  <c r="AA700" s="1"/>
  <c r="AG700" s="1"/>
  <c r="AM700" s="1"/>
  <c r="AS700" s="1"/>
  <c r="J698"/>
  <c r="P698" s="1"/>
  <c r="V698" s="1"/>
  <c r="AB698" s="1"/>
  <c r="AH698" s="1"/>
  <c r="AN698" s="1"/>
  <c r="AT698" s="1"/>
  <c r="I698"/>
  <c r="O698" s="1"/>
  <c r="U698" s="1"/>
  <c r="AA698" s="1"/>
  <c r="AG698" s="1"/>
  <c r="AM698" s="1"/>
  <c r="AS698" s="1"/>
  <c r="J695"/>
  <c r="I695"/>
  <c r="J713"/>
  <c r="P713" s="1"/>
  <c r="V713" s="1"/>
  <c r="AB713" s="1"/>
  <c r="AH713" s="1"/>
  <c r="AN713" s="1"/>
  <c r="AT713" s="1"/>
  <c r="I713"/>
  <c r="O713" s="1"/>
  <c r="U713" s="1"/>
  <c r="AA713" s="1"/>
  <c r="AG713" s="1"/>
  <c r="AM713" s="1"/>
  <c r="AS713" s="1"/>
  <c r="J711"/>
  <c r="P711" s="1"/>
  <c r="V711" s="1"/>
  <c r="AB711" s="1"/>
  <c r="AH711" s="1"/>
  <c r="AN711" s="1"/>
  <c r="AT711" s="1"/>
  <c r="I711"/>
  <c r="O711" s="1"/>
  <c r="U711" s="1"/>
  <c r="AA711" s="1"/>
  <c r="AG711" s="1"/>
  <c r="AM711" s="1"/>
  <c r="AS711" s="1"/>
  <c r="J677"/>
  <c r="P677" s="1"/>
  <c r="V677" s="1"/>
  <c r="AB677" s="1"/>
  <c r="AH677" s="1"/>
  <c r="AN677" s="1"/>
  <c r="AT677" s="1"/>
  <c r="I677"/>
  <c r="O677" s="1"/>
  <c r="U677" s="1"/>
  <c r="AA677" s="1"/>
  <c r="AG677" s="1"/>
  <c r="AM677" s="1"/>
  <c r="AS677" s="1"/>
  <c r="J675"/>
  <c r="P675" s="1"/>
  <c r="V675" s="1"/>
  <c r="AB675" s="1"/>
  <c r="AH675" s="1"/>
  <c r="AN675" s="1"/>
  <c r="AT675" s="1"/>
  <c r="I675"/>
  <c r="O675" s="1"/>
  <c r="U675" s="1"/>
  <c r="AA675" s="1"/>
  <c r="AG675" s="1"/>
  <c r="AM675" s="1"/>
  <c r="AS675" s="1"/>
  <c r="J673"/>
  <c r="P673" s="1"/>
  <c r="V673" s="1"/>
  <c r="AB673" s="1"/>
  <c r="AH673" s="1"/>
  <c r="AN673" s="1"/>
  <c r="AT673" s="1"/>
  <c r="I673"/>
  <c r="O673" s="1"/>
  <c r="U673" s="1"/>
  <c r="AA673" s="1"/>
  <c r="AG673" s="1"/>
  <c r="AM673" s="1"/>
  <c r="AS673" s="1"/>
  <c r="J670"/>
  <c r="I670"/>
  <c r="J667"/>
  <c r="I667"/>
  <c r="J578"/>
  <c r="I578"/>
  <c r="J575"/>
  <c r="I575"/>
  <c r="J584"/>
  <c r="I584"/>
  <c r="J570"/>
  <c r="I570"/>
  <c r="J551"/>
  <c r="I551"/>
  <c r="J543"/>
  <c r="I543"/>
  <c r="J513"/>
  <c r="P513" s="1"/>
  <c r="V513" s="1"/>
  <c r="AB513" s="1"/>
  <c r="AH513" s="1"/>
  <c r="AN513" s="1"/>
  <c r="AT513" s="1"/>
  <c r="I513"/>
  <c r="O513" s="1"/>
  <c r="U513" s="1"/>
  <c r="AA513" s="1"/>
  <c r="AG513" s="1"/>
  <c r="AM513" s="1"/>
  <c r="AS513" s="1"/>
  <c r="J502"/>
  <c r="I502"/>
  <c r="J489"/>
  <c r="I489"/>
  <c r="J484"/>
  <c r="I484"/>
  <c r="J471"/>
  <c r="P471" s="1"/>
  <c r="V471" s="1"/>
  <c r="AB471" s="1"/>
  <c r="AH471" s="1"/>
  <c r="AN471" s="1"/>
  <c r="AT471" s="1"/>
  <c r="I471"/>
  <c r="O471" s="1"/>
  <c r="U471" s="1"/>
  <c r="AA471" s="1"/>
  <c r="AG471" s="1"/>
  <c r="AM471" s="1"/>
  <c r="AS471" s="1"/>
  <c r="J469"/>
  <c r="P469" s="1"/>
  <c r="V469" s="1"/>
  <c r="AB469" s="1"/>
  <c r="AH469" s="1"/>
  <c r="AN469" s="1"/>
  <c r="AT469" s="1"/>
  <c r="I469"/>
  <c r="O469" s="1"/>
  <c r="U469" s="1"/>
  <c r="AA469" s="1"/>
  <c r="AG469" s="1"/>
  <c r="AM469" s="1"/>
  <c r="AS469" s="1"/>
  <c r="J426"/>
  <c r="I426"/>
  <c r="J406"/>
  <c r="P406" s="1"/>
  <c r="V406" s="1"/>
  <c r="AB406" s="1"/>
  <c r="AH406" s="1"/>
  <c r="AN406" s="1"/>
  <c r="AT406" s="1"/>
  <c r="I406"/>
  <c r="O406" s="1"/>
  <c r="U406" s="1"/>
  <c r="AA406" s="1"/>
  <c r="AG406" s="1"/>
  <c r="AM406" s="1"/>
  <c r="AS406" s="1"/>
  <c r="J404"/>
  <c r="P404" s="1"/>
  <c r="V404" s="1"/>
  <c r="AB404" s="1"/>
  <c r="AH404" s="1"/>
  <c r="AN404" s="1"/>
  <c r="AT404" s="1"/>
  <c r="I404"/>
  <c r="O404" s="1"/>
  <c r="U404" s="1"/>
  <c r="AA404" s="1"/>
  <c r="AG404" s="1"/>
  <c r="AM404" s="1"/>
  <c r="AS404" s="1"/>
  <c r="J399"/>
  <c r="P399" s="1"/>
  <c r="V399" s="1"/>
  <c r="AB399" s="1"/>
  <c r="AH399" s="1"/>
  <c r="AN399" s="1"/>
  <c r="AT399" s="1"/>
  <c r="I399"/>
  <c r="O399" s="1"/>
  <c r="U399" s="1"/>
  <c r="AA399" s="1"/>
  <c r="AG399" s="1"/>
  <c r="AM399" s="1"/>
  <c r="AS399" s="1"/>
  <c r="J397"/>
  <c r="P397" s="1"/>
  <c r="V397" s="1"/>
  <c r="AB397" s="1"/>
  <c r="AH397" s="1"/>
  <c r="AN397" s="1"/>
  <c r="AT397" s="1"/>
  <c r="I397"/>
  <c r="O397" s="1"/>
  <c r="U397" s="1"/>
  <c r="AA397" s="1"/>
  <c r="AG397" s="1"/>
  <c r="AM397" s="1"/>
  <c r="AS397" s="1"/>
  <c r="J386"/>
  <c r="I386"/>
  <c r="J375"/>
  <c r="P375" s="1"/>
  <c r="V375" s="1"/>
  <c r="AB375" s="1"/>
  <c r="AH375" s="1"/>
  <c r="AN375" s="1"/>
  <c r="AT375" s="1"/>
  <c r="I375"/>
  <c r="O375" s="1"/>
  <c r="U375" s="1"/>
  <c r="AA375" s="1"/>
  <c r="AG375" s="1"/>
  <c r="AM375" s="1"/>
  <c r="AS375" s="1"/>
  <c r="J373"/>
  <c r="P373" s="1"/>
  <c r="V373" s="1"/>
  <c r="AB373" s="1"/>
  <c r="AH373" s="1"/>
  <c r="AN373" s="1"/>
  <c r="AT373" s="1"/>
  <c r="I373"/>
  <c r="O373" s="1"/>
  <c r="U373" s="1"/>
  <c r="AA373" s="1"/>
  <c r="AG373" s="1"/>
  <c r="AM373" s="1"/>
  <c r="AS373" s="1"/>
  <c r="J370"/>
  <c r="P370" s="1"/>
  <c r="V370" s="1"/>
  <c r="AB370" s="1"/>
  <c r="AH370" s="1"/>
  <c r="AN370" s="1"/>
  <c r="AT370" s="1"/>
  <c r="I370"/>
  <c r="O370" s="1"/>
  <c r="U370" s="1"/>
  <c r="AA370" s="1"/>
  <c r="AG370" s="1"/>
  <c r="AM370" s="1"/>
  <c r="AS370" s="1"/>
  <c r="J368"/>
  <c r="P368" s="1"/>
  <c r="V368" s="1"/>
  <c r="AB368" s="1"/>
  <c r="AH368" s="1"/>
  <c r="AN368" s="1"/>
  <c r="AT368" s="1"/>
  <c r="I368"/>
  <c r="O368" s="1"/>
  <c r="U368" s="1"/>
  <c r="AA368" s="1"/>
  <c r="AG368" s="1"/>
  <c r="AM368" s="1"/>
  <c r="AS368" s="1"/>
  <c r="J360"/>
  <c r="I360"/>
  <c r="J357"/>
  <c r="I357"/>
  <c r="J351"/>
  <c r="I351"/>
  <c r="J318"/>
  <c r="P318" s="1"/>
  <c r="V318" s="1"/>
  <c r="AB318" s="1"/>
  <c r="AH318" s="1"/>
  <c r="AN318" s="1"/>
  <c r="AT318" s="1"/>
  <c r="I318"/>
  <c r="O318" s="1"/>
  <c r="U318" s="1"/>
  <c r="AA318" s="1"/>
  <c r="AG318" s="1"/>
  <c r="AM318" s="1"/>
  <c r="AS318" s="1"/>
  <c r="J316"/>
  <c r="P316" s="1"/>
  <c r="V316" s="1"/>
  <c r="AB316" s="1"/>
  <c r="AH316" s="1"/>
  <c r="AN316" s="1"/>
  <c r="AT316" s="1"/>
  <c r="I316"/>
  <c r="O316" s="1"/>
  <c r="U316" s="1"/>
  <c r="AA316" s="1"/>
  <c r="AG316" s="1"/>
  <c r="AM316" s="1"/>
  <c r="AS316" s="1"/>
  <c r="J328"/>
  <c r="P328" s="1"/>
  <c r="V328" s="1"/>
  <c r="AB328" s="1"/>
  <c r="AH328" s="1"/>
  <c r="AN328" s="1"/>
  <c r="AT328" s="1"/>
  <c r="I328"/>
  <c r="O328" s="1"/>
  <c r="U328" s="1"/>
  <c r="AA328" s="1"/>
  <c r="AG328" s="1"/>
  <c r="AM328" s="1"/>
  <c r="AS328" s="1"/>
  <c r="J326"/>
  <c r="P326" s="1"/>
  <c r="V326" s="1"/>
  <c r="AB326" s="1"/>
  <c r="AH326" s="1"/>
  <c r="AN326" s="1"/>
  <c r="AT326" s="1"/>
  <c r="I326"/>
  <c r="O326" s="1"/>
  <c r="U326" s="1"/>
  <c r="AA326" s="1"/>
  <c r="AG326" s="1"/>
  <c r="AM326" s="1"/>
  <c r="AS326" s="1"/>
  <c r="J337"/>
  <c r="I337"/>
  <c r="J323"/>
  <c r="I323"/>
  <c r="J308"/>
  <c r="I308"/>
  <c r="J303"/>
  <c r="I303"/>
  <c r="J300"/>
  <c r="I300"/>
  <c r="J297"/>
  <c r="I297"/>
  <c r="J294"/>
  <c r="I294"/>
  <c r="J291"/>
  <c r="I291"/>
  <c r="J288"/>
  <c r="I288"/>
  <c r="J285"/>
  <c r="I285"/>
  <c r="J267"/>
  <c r="I267"/>
  <c r="J261"/>
  <c r="I261"/>
  <c r="J258"/>
  <c r="I258"/>
  <c r="J255"/>
  <c r="I255"/>
  <c r="J251"/>
  <c r="I251"/>
  <c r="J230"/>
  <c r="I230"/>
  <c r="J248"/>
  <c r="I248"/>
  <c r="J227"/>
  <c r="I227"/>
  <c r="J224"/>
  <c r="I224"/>
  <c r="J188"/>
  <c r="I188"/>
  <c r="J202"/>
  <c r="I202"/>
  <c r="J185"/>
  <c r="I185"/>
  <c r="J182"/>
  <c r="I182"/>
  <c r="J179"/>
  <c r="I179"/>
  <c r="J162"/>
  <c r="I162"/>
  <c r="J156"/>
  <c r="I156"/>
  <c r="J153"/>
  <c r="I153"/>
  <c r="J150"/>
  <c r="I150"/>
  <c r="J147"/>
  <c r="I147"/>
  <c r="J144"/>
  <c r="I144"/>
  <c r="J137"/>
  <c r="P137" s="1"/>
  <c r="V137" s="1"/>
  <c r="AB137" s="1"/>
  <c r="AH137" s="1"/>
  <c r="AN137" s="1"/>
  <c r="AT137" s="1"/>
  <c r="I137"/>
  <c r="O137" s="1"/>
  <c r="U137" s="1"/>
  <c r="AA137" s="1"/>
  <c r="AG137" s="1"/>
  <c r="AM137" s="1"/>
  <c r="AS137" s="1"/>
  <c r="J134"/>
  <c r="P134" s="1"/>
  <c r="V134" s="1"/>
  <c r="AB134" s="1"/>
  <c r="AH134" s="1"/>
  <c r="AN134" s="1"/>
  <c r="AT134" s="1"/>
  <c r="I134"/>
  <c r="O134" s="1"/>
  <c r="U134" s="1"/>
  <c r="AA134" s="1"/>
  <c r="AG134" s="1"/>
  <c r="AM134" s="1"/>
  <c r="AS134" s="1"/>
  <c r="J132"/>
  <c r="P132" s="1"/>
  <c r="V132" s="1"/>
  <c r="AB132" s="1"/>
  <c r="AH132" s="1"/>
  <c r="AN132" s="1"/>
  <c r="AT132" s="1"/>
  <c r="I132"/>
  <c r="O132" s="1"/>
  <c r="U132" s="1"/>
  <c r="AA132" s="1"/>
  <c r="AG132" s="1"/>
  <c r="AM132" s="1"/>
  <c r="AS132" s="1"/>
  <c r="J121"/>
  <c r="P121" s="1"/>
  <c r="V121" s="1"/>
  <c r="AB121" s="1"/>
  <c r="AH121" s="1"/>
  <c r="AN121" s="1"/>
  <c r="AT121" s="1"/>
  <c r="I121"/>
  <c r="O121" s="1"/>
  <c r="U121" s="1"/>
  <c r="AA121" s="1"/>
  <c r="AG121" s="1"/>
  <c r="AM121" s="1"/>
  <c r="AS121" s="1"/>
  <c r="J118"/>
  <c r="P118" s="1"/>
  <c r="V118" s="1"/>
  <c r="AB118" s="1"/>
  <c r="AH118" s="1"/>
  <c r="AN118" s="1"/>
  <c r="AT118" s="1"/>
  <c r="I118"/>
  <c r="O118" s="1"/>
  <c r="U118" s="1"/>
  <c r="AA118" s="1"/>
  <c r="AG118" s="1"/>
  <c r="AM118" s="1"/>
  <c r="AS118" s="1"/>
  <c r="J116"/>
  <c r="P116" s="1"/>
  <c r="V116" s="1"/>
  <c r="AB116" s="1"/>
  <c r="AH116" s="1"/>
  <c r="AN116" s="1"/>
  <c r="AT116" s="1"/>
  <c r="I116"/>
  <c r="O116" s="1"/>
  <c r="U116" s="1"/>
  <c r="AA116" s="1"/>
  <c r="AG116" s="1"/>
  <c r="AM116" s="1"/>
  <c r="AS116" s="1"/>
  <c r="J112"/>
  <c r="I112"/>
  <c r="J109"/>
  <c r="I109"/>
  <c r="J106"/>
  <c r="I106"/>
  <c r="J97"/>
  <c r="I97"/>
  <c r="J94"/>
  <c r="I94"/>
  <c r="J80"/>
  <c r="I80"/>
  <c r="J77"/>
  <c r="I77"/>
  <c r="J71"/>
  <c r="I71"/>
  <c r="J68"/>
  <c r="I68"/>
  <c r="J65"/>
  <c r="I65"/>
  <c r="J56"/>
  <c r="I56"/>
  <c r="J50"/>
  <c r="I50"/>
  <c r="J47"/>
  <c r="I47"/>
  <c r="J44"/>
  <c r="I44"/>
  <c r="J40"/>
  <c r="I40"/>
  <c r="J37"/>
  <c r="I37"/>
  <c r="J34"/>
  <c r="I34"/>
  <c r="J31"/>
  <c r="I31"/>
  <c r="J22"/>
  <c r="I22"/>
  <c r="J19"/>
  <c r="I19"/>
  <c r="P94" l="1"/>
  <c r="V94" s="1"/>
  <c r="AB94" s="1"/>
  <c r="AH94" s="1"/>
  <c r="AN94" s="1"/>
  <c r="AT94" s="1"/>
  <c r="J89"/>
  <c r="P89" s="1"/>
  <c r="V89" s="1"/>
  <c r="AB89" s="1"/>
  <c r="AH89" s="1"/>
  <c r="AN89" s="1"/>
  <c r="AT89" s="1"/>
  <c r="O94"/>
  <c r="U94" s="1"/>
  <c r="AA94" s="1"/>
  <c r="AG94" s="1"/>
  <c r="AM94" s="1"/>
  <c r="AS94" s="1"/>
  <c r="I89"/>
  <c r="H432"/>
  <c r="N432" s="1"/>
  <c r="T432" s="1"/>
  <c r="Z432" s="1"/>
  <c r="AF432" s="1"/>
  <c r="AL432" s="1"/>
  <c r="AR432" s="1"/>
  <c r="J432"/>
  <c r="P432" s="1"/>
  <c r="V432" s="1"/>
  <c r="AB432" s="1"/>
  <c r="AH432" s="1"/>
  <c r="AN432" s="1"/>
  <c r="AT432" s="1"/>
  <c r="J260"/>
  <c r="P260" s="1"/>
  <c r="V260" s="1"/>
  <c r="AB260" s="1"/>
  <c r="AH260" s="1"/>
  <c r="AN260" s="1"/>
  <c r="AT260" s="1"/>
  <c r="P261"/>
  <c r="V261" s="1"/>
  <c r="AB261" s="1"/>
  <c r="AH261" s="1"/>
  <c r="AN261" s="1"/>
  <c r="AT261" s="1"/>
  <c r="J501"/>
  <c r="P502"/>
  <c r="V502" s="1"/>
  <c r="AB502" s="1"/>
  <c r="AH502" s="1"/>
  <c r="AN502" s="1"/>
  <c r="AT502" s="1"/>
  <c r="J666"/>
  <c r="P667"/>
  <c r="V667" s="1"/>
  <c r="AB667" s="1"/>
  <c r="AH667" s="1"/>
  <c r="AN667" s="1"/>
  <c r="AT667" s="1"/>
  <c r="J726"/>
  <c r="P726" s="1"/>
  <c r="V726" s="1"/>
  <c r="AB726" s="1"/>
  <c r="AH726" s="1"/>
  <c r="AN726" s="1"/>
  <c r="AT726" s="1"/>
  <c r="P727"/>
  <c r="V727" s="1"/>
  <c r="AB727" s="1"/>
  <c r="AH727" s="1"/>
  <c r="AN727" s="1"/>
  <c r="AT727" s="1"/>
  <c r="P752"/>
  <c r="V752" s="1"/>
  <c r="AB752" s="1"/>
  <c r="AH752" s="1"/>
  <c r="AN752" s="1"/>
  <c r="AT752" s="1"/>
  <c r="P753"/>
  <c r="V753" s="1"/>
  <c r="AB753" s="1"/>
  <c r="AH753" s="1"/>
  <c r="AN753" s="1"/>
  <c r="AT753" s="1"/>
  <c r="J785"/>
  <c r="P785" s="1"/>
  <c r="V785" s="1"/>
  <c r="AB785" s="1"/>
  <c r="AH785" s="1"/>
  <c r="AN785" s="1"/>
  <c r="AT785" s="1"/>
  <c r="P786"/>
  <c r="V786" s="1"/>
  <c r="AB786" s="1"/>
  <c r="AH786" s="1"/>
  <c r="AN786" s="1"/>
  <c r="AT786" s="1"/>
  <c r="J811"/>
  <c r="P811" s="1"/>
  <c r="V811" s="1"/>
  <c r="AB811" s="1"/>
  <c r="AH811" s="1"/>
  <c r="AN811" s="1"/>
  <c r="AT811" s="1"/>
  <c r="P812"/>
  <c r="V812" s="1"/>
  <c r="AB812" s="1"/>
  <c r="AH812" s="1"/>
  <c r="AN812" s="1"/>
  <c r="AT812" s="1"/>
  <c r="I460"/>
  <c r="O461"/>
  <c r="U461" s="1"/>
  <c r="AA461" s="1"/>
  <c r="AG461" s="1"/>
  <c r="AM461" s="1"/>
  <c r="AS461" s="1"/>
  <c r="I223"/>
  <c r="O224"/>
  <c r="U224" s="1"/>
  <c r="AA224" s="1"/>
  <c r="AG224" s="1"/>
  <c r="AM224" s="1"/>
  <c r="AS224" s="1"/>
  <c r="I250"/>
  <c r="O250" s="1"/>
  <c r="U250" s="1"/>
  <c r="AA250" s="1"/>
  <c r="AG250" s="1"/>
  <c r="AM250" s="1"/>
  <c r="AS250" s="1"/>
  <c r="O251"/>
  <c r="U251" s="1"/>
  <c r="AA251" s="1"/>
  <c r="AG251" s="1"/>
  <c r="AM251" s="1"/>
  <c r="AS251" s="1"/>
  <c r="I287"/>
  <c r="O287" s="1"/>
  <c r="U287" s="1"/>
  <c r="AA287" s="1"/>
  <c r="AG287" s="1"/>
  <c r="AM287" s="1"/>
  <c r="AS287" s="1"/>
  <c r="O288"/>
  <c r="U288" s="1"/>
  <c r="AA288" s="1"/>
  <c r="AG288" s="1"/>
  <c r="AM288" s="1"/>
  <c r="AS288" s="1"/>
  <c r="I293"/>
  <c r="O293" s="1"/>
  <c r="U293" s="1"/>
  <c r="AA293" s="1"/>
  <c r="AG293" s="1"/>
  <c r="AM293" s="1"/>
  <c r="AS293" s="1"/>
  <c r="O294"/>
  <c r="U294" s="1"/>
  <c r="AA294" s="1"/>
  <c r="AG294" s="1"/>
  <c r="AM294" s="1"/>
  <c r="AS294" s="1"/>
  <c r="I299"/>
  <c r="O299" s="1"/>
  <c r="U299" s="1"/>
  <c r="AA299" s="1"/>
  <c r="AG299" s="1"/>
  <c r="AM299" s="1"/>
  <c r="AS299" s="1"/>
  <c r="O300"/>
  <c r="U300" s="1"/>
  <c r="AA300" s="1"/>
  <c r="AG300" s="1"/>
  <c r="AM300" s="1"/>
  <c r="AS300" s="1"/>
  <c r="I307"/>
  <c r="O308"/>
  <c r="U308" s="1"/>
  <c r="AA308" s="1"/>
  <c r="AG308" s="1"/>
  <c r="AM308" s="1"/>
  <c r="AS308" s="1"/>
  <c r="I336"/>
  <c r="O336" s="1"/>
  <c r="U336" s="1"/>
  <c r="AA336" s="1"/>
  <c r="AG336" s="1"/>
  <c r="AM336" s="1"/>
  <c r="AS336" s="1"/>
  <c r="O337"/>
  <c r="U337" s="1"/>
  <c r="AA337" s="1"/>
  <c r="AG337" s="1"/>
  <c r="AM337" s="1"/>
  <c r="AS337" s="1"/>
  <c r="I356"/>
  <c r="O356" s="1"/>
  <c r="U356" s="1"/>
  <c r="AA356" s="1"/>
  <c r="AG356" s="1"/>
  <c r="AM356" s="1"/>
  <c r="AS356" s="1"/>
  <c r="O357"/>
  <c r="U357" s="1"/>
  <c r="AA357" s="1"/>
  <c r="AG357" s="1"/>
  <c r="AM357" s="1"/>
  <c r="AS357" s="1"/>
  <c r="I385"/>
  <c r="O385" s="1"/>
  <c r="U385" s="1"/>
  <c r="AA385" s="1"/>
  <c r="AG385" s="1"/>
  <c r="AM385" s="1"/>
  <c r="AS385" s="1"/>
  <c r="O386"/>
  <c r="U386" s="1"/>
  <c r="AA386" s="1"/>
  <c r="AG386" s="1"/>
  <c r="AM386" s="1"/>
  <c r="AS386" s="1"/>
  <c r="I425"/>
  <c r="O426"/>
  <c r="U426" s="1"/>
  <c r="AA426" s="1"/>
  <c r="AG426" s="1"/>
  <c r="AM426" s="1"/>
  <c r="AS426" s="1"/>
  <c r="I488"/>
  <c r="O489"/>
  <c r="U489" s="1"/>
  <c r="AA489" s="1"/>
  <c r="AG489" s="1"/>
  <c r="AM489" s="1"/>
  <c r="AS489" s="1"/>
  <c r="I548"/>
  <c r="O548" s="1"/>
  <c r="U548" s="1"/>
  <c r="AA548" s="1"/>
  <c r="AG548" s="1"/>
  <c r="AM548" s="1"/>
  <c r="AS548" s="1"/>
  <c r="O551"/>
  <c r="U551" s="1"/>
  <c r="AA551" s="1"/>
  <c r="AG551" s="1"/>
  <c r="AM551" s="1"/>
  <c r="AS551" s="1"/>
  <c r="I583"/>
  <c r="O583" s="1"/>
  <c r="U583" s="1"/>
  <c r="AA583" s="1"/>
  <c r="AG583" s="1"/>
  <c r="AM583" s="1"/>
  <c r="AS583" s="1"/>
  <c r="O584"/>
  <c r="U584" s="1"/>
  <c r="AA584" s="1"/>
  <c r="AG584" s="1"/>
  <c r="AM584" s="1"/>
  <c r="AS584" s="1"/>
  <c r="I577"/>
  <c r="O577" s="1"/>
  <c r="U577" s="1"/>
  <c r="AA577" s="1"/>
  <c r="AG577" s="1"/>
  <c r="AM577" s="1"/>
  <c r="AS577" s="1"/>
  <c r="O578"/>
  <c r="U578" s="1"/>
  <c r="AA578" s="1"/>
  <c r="AG578" s="1"/>
  <c r="AM578" s="1"/>
  <c r="AS578" s="1"/>
  <c r="I669"/>
  <c r="O669" s="1"/>
  <c r="U669" s="1"/>
  <c r="AA669" s="1"/>
  <c r="AG669" s="1"/>
  <c r="AM669" s="1"/>
  <c r="AS669" s="1"/>
  <c r="O670"/>
  <c r="U670" s="1"/>
  <c r="AA670" s="1"/>
  <c r="AG670" s="1"/>
  <c r="AM670" s="1"/>
  <c r="AS670" s="1"/>
  <c r="I694"/>
  <c r="O694" s="1"/>
  <c r="U694" s="1"/>
  <c r="AA694" s="1"/>
  <c r="AG694" s="1"/>
  <c r="AM694" s="1"/>
  <c r="AS694" s="1"/>
  <c r="O695"/>
  <c r="U695" s="1"/>
  <c r="AA695" s="1"/>
  <c r="AG695" s="1"/>
  <c r="AM695" s="1"/>
  <c r="AS695" s="1"/>
  <c r="I704"/>
  <c r="O704" s="1"/>
  <c r="U704" s="1"/>
  <c r="AA704" s="1"/>
  <c r="AG704" s="1"/>
  <c r="AM704" s="1"/>
  <c r="AS704" s="1"/>
  <c r="O705"/>
  <c r="U705" s="1"/>
  <c r="AA705" s="1"/>
  <c r="AG705" s="1"/>
  <c r="AM705" s="1"/>
  <c r="AS705" s="1"/>
  <c r="I723"/>
  <c r="O723" s="1"/>
  <c r="U723" s="1"/>
  <c r="AA723" s="1"/>
  <c r="AG723" s="1"/>
  <c r="AM723" s="1"/>
  <c r="AS723" s="1"/>
  <c r="O724"/>
  <c r="U724" s="1"/>
  <c r="AA724" s="1"/>
  <c r="AG724" s="1"/>
  <c r="AM724" s="1"/>
  <c r="AS724" s="1"/>
  <c r="I729"/>
  <c r="O729" s="1"/>
  <c r="U729" s="1"/>
  <c r="AA729" s="1"/>
  <c r="AG729" s="1"/>
  <c r="AM729" s="1"/>
  <c r="AS729" s="1"/>
  <c r="O732"/>
  <c r="U732" s="1"/>
  <c r="AA732" s="1"/>
  <c r="AG732" s="1"/>
  <c r="AM732" s="1"/>
  <c r="AS732" s="1"/>
  <c r="I740"/>
  <c r="O740" s="1"/>
  <c r="U740" s="1"/>
  <c r="AA740" s="1"/>
  <c r="AG740" s="1"/>
  <c r="AM740" s="1"/>
  <c r="AS740" s="1"/>
  <c r="O745"/>
  <c r="U745" s="1"/>
  <c r="AA745" s="1"/>
  <c r="AG745" s="1"/>
  <c r="AM745" s="1"/>
  <c r="AS745" s="1"/>
  <c r="I757"/>
  <c r="O757" s="1"/>
  <c r="U757" s="1"/>
  <c r="AA757" s="1"/>
  <c r="AG757" s="1"/>
  <c r="AM757" s="1"/>
  <c r="AS757" s="1"/>
  <c r="O758"/>
  <c r="U758" s="1"/>
  <c r="AA758" s="1"/>
  <c r="AG758" s="1"/>
  <c r="AM758" s="1"/>
  <c r="AS758" s="1"/>
  <c r="I768"/>
  <c r="O768" s="1"/>
  <c r="U768" s="1"/>
  <c r="AA768" s="1"/>
  <c r="AG768" s="1"/>
  <c r="AM768" s="1"/>
  <c r="AS768" s="1"/>
  <c r="O769"/>
  <c r="U769" s="1"/>
  <c r="AA769" s="1"/>
  <c r="AG769" s="1"/>
  <c r="AM769" s="1"/>
  <c r="AS769" s="1"/>
  <c r="I803"/>
  <c r="O803" s="1"/>
  <c r="U803" s="1"/>
  <c r="AA803" s="1"/>
  <c r="AG803" s="1"/>
  <c r="AM803" s="1"/>
  <c r="AS803" s="1"/>
  <c r="O804"/>
  <c r="U804" s="1"/>
  <c r="AA804" s="1"/>
  <c r="AG804" s="1"/>
  <c r="AM804" s="1"/>
  <c r="AS804" s="1"/>
  <c r="I814"/>
  <c r="O814" s="1"/>
  <c r="U814" s="1"/>
  <c r="AA814" s="1"/>
  <c r="AG814" s="1"/>
  <c r="AM814" s="1"/>
  <c r="AS814" s="1"/>
  <c r="O817"/>
  <c r="U817" s="1"/>
  <c r="AA817" s="1"/>
  <c r="AG817" s="1"/>
  <c r="AM817" s="1"/>
  <c r="AS817" s="1"/>
  <c r="I824"/>
  <c r="O824" s="1"/>
  <c r="U824" s="1"/>
  <c r="AA824" s="1"/>
  <c r="AG824" s="1"/>
  <c r="AM824" s="1"/>
  <c r="AS824" s="1"/>
  <c r="O827"/>
  <c r="U827" s="1"/>
  <c r="AA827" s="1"/>
  <c r="AG827" s="1"/>
  <c r="AM827" s="1"/>
  <c r="AS827" s="1"/>
  <c r="J460"/>
  <c r="P461"/>
  <c r="V461" s="1"/>
  <c r="AB461" s="1"/>
  <c r="AH461" s="1"/>
  <c r="AN461" s="1"/>
  <c r="AT461" s="1"/>
  <c r="J229"/>
  <c r="P229" s="1"/>
  <c r="V229" s="1"/>
  <c r="AB229" s="1"/>
  <c r="AH229" s="1"/>
  <c r="AN229" s="1"/>
  <c r="AT229" s="1"/>
  <c r="P230"/>
  <c r="V230" s="1"/>
  <c r="AB230" s="1"/>
  <c r="AH230" s="1"/>
  <c r="AN230" s="1"/>
  <c r="AT230" s="1"/>
  <c r="J254"/>
  <c r="P254" s="1"/>
  <c r="V254" s="1"/>
  <c r="AB254" s="1"/>
  <c r="AH254" s="1"/>
  <c r="AN254" s="1"/>
  <c r="AT254" s="1"/>
  <c r="P255"/>
  <c r="V255" s="1"/>
  <c r="AB255" s="1"/>
  <c r="AH255" s="1"/>
  <c r="AN255" s="1"/>
  <c r="AT255" s="1"/>
  <c r="J296"/>
  <c r="P296" s="1"/>
  <c r="V296" s="1"/>
  <c r="AB296" s="1"/>
  <c r="AH296" s="1"/>
  <c r="AN296" s="1"/>
  <c r="AT296" s="1"/>
  <c r="P297"/>
  <c r="V297" s="1"/>
  <c r="AB297" s="1"/>
  <c r="AH297" s="1"/>
  <c r="AN297" s="1"/>
  <c r="AT297" s="1"/>
  <c r="J322"/>
  <c r="P323"/>
  <c r="V323" s="1"/>
  <c r="AB323" s="1"/>
  <c r="AH323" s="1"/>
  <c r="AN323" s="1"/>
  <c r="AT323" s="1"/>
  <c r="J350"/>
  <c r="P350" s="1"/>
  <c r="V350" s="1"/>
  <c r="AB350" s="1"/>
  <c r="AH350" s="1"/>
  <c r="AN350" s="1"/>
  <c r="AT350" s="1"/>
  <c r="P351"/>
  <c r="V351" s="1"/>
  <c r="AB351" s="1"/>
  <c r="AH351" s="1"/>
  <c r="AN351" s="1"/>
  <c r="AT351" s="1"/>
  <c r="J359"/>
  <c r="P359" s="1"/>
  <c r="V359" s="1"/>
  <c r="AB359" s="1"/>
  <c r="AH359" s="1"/>
  <c r="AN359" s="1"/>
  <c r="AT359" s="1"/>
  <c r="P360"/>
  <c r="V360" s="1"/>
  <c r="AB360" s="1"/>
  <c r="AH360" s="1"/>
  <c r="AN360" s="1"/>
  <c r="AT360" s="1"/>
  <c r="J483"/>
  <c r="P484"/>
  <c r="V484" s="1"/>
  <c r="AB484" s="1"/>
  <c r="AH484" s="1"/>
  <c r="AN484" s="1"/>
  <c r="AT484" s="1"/>
  <c r="J574"/>
  <c r="P574" s="1"/>
  <c r="V574" s="1"/>
  <c r="AB574" s="1"/>
  <c r="AH574" s="1"/>
  <c r="AN574" s="1"/>
  <c r="AT574" s="1"/>
  <c r="P575"/>
  <c r="V575" s="1"/>
  <c r="AB575" s="1"/>
  <c r="AH575" s="1"/>
  <c r="AN575" s="1"/>
  <c r="AT575" s="1"/>
  <c r="J737"/>
  <c r="P737" s="1"/>
  <c r="V737" s="1"/>
  <c r="AB737" s="1"/>
  <c r="AH737" s="1"/>
  <c r="AN737" s="1"/>
  <c r="AT737" s="1"/>
  <c r="P738"/>
  <c r="V738" s="1"/>
  <c r="AB738" s="1"/>
  <c r="AH738" s="1"/>
  <c r="AN738" s="1"/>
  <c r="AT738" s="1"/>
  <c r="J765"/>
  <c r="P765" s="1"/>
  <c r="V765" s="1"/>
  <c r="AB765" s="1"/>
  <c r="AH765" s="1"/>
  <c r="AN765" s="1"/>
  <c r="AT765" s="1"/>
  <c r="P766"/>
  <c r="V766" s="1"/>
  <c r="AB766" s="1"/>
  <c r="AH766" s="1"/>
  <c r="AN766" s="1"/>
  <c r="AT766" s="1"/>
  <c r="J819"/>
  <c r="P819" s="1"/>
  <c r="V819" s="1"/>
  <c r="AB819" s="1"/>
  <c r="AH819" s="1"/>
  <c r="AN819" s="1"/>
  <c r="AT819" s="1"/>
  <c r="P822"/>
  <c r="V822" s="1"/>
  <c r="AB822" s="1"/>
  <c r="AH822" s="1"/>
  <c r="AN822" s="1"/>
  <c r="AT822" s="1"/>
  <c r="I247"/>
  <c r="O247" s="1"/>
  <c r="U247" s="1"/>
  <c r="AA247" s="1"/>
  <c r="AG247" s="1"/>
  <c r="AM247" s="1"/>
  <c r="AS247" s="1"/>
  <c r="O248"/>
  <c r="U248" s="1"/>
  <c r="AA248" s="1"/>
  <c r="AG248" s="1"/>
  <c r="AM248" s="1"/>
  <c r="AS248" s="1"/>
  <c r="I266"/>
  <c r="O266" s="1"/>
  <c r="U266" s="1"/>
  <c r="AA266" s="1"/>
  <c r="AG266" s="1"/>
  <c r="AM266" s="1"/>
  <c r="AS266" s="1"/>
  <c r="O267"/>
  <c r="U267" s="1"/>
  <c r="AA267" s="1"/>
  <c r="AG267" s="1"/>
  <c r="AM267" s="1"/>
  <c r="AS267" s="1"/>
  <c r="J223"/>
  <c r="P224"/>
  <c r="V224" s="1"/>
  <c r="AB224" s="1"/>
  <c r="AH224" s="1"/>
  <c r="AN224" s="1"/>
  <c r="AT224" s="1"/>
  <c r="J247"/>
  <c r="P247" s="1"/>
  <c r="V247" s="1"/>
  <c r="AB247" s="1"/>
  <c r="AH247" s="1"/>
  <c r="AN247" s="1"/>
  <c r="AT247" s="1"/>
  <c r="P248"/>
  <c r="V248" s="1"/>
  <c r="AB248" s="1"/>
  <c r="AH248" s="1"/>
  <c r="AN248" s="1"/>
  <c r="AT248" s="1"/>
  <c r="J250"/>
  <c r="P250" s="1"/>
  <c r="V250" s="1"/>
  <c r="AB250" s="1"/>
  <c r="AH250" s="1"/>
  <c r="AN250" s="1"/>
  <c r="AT250" s="1"/>
  <c r="P251"/>
  <c r="V251" s="1"/>
  <c r="AB251" s="1"/>
  <c r="AH251" s="1"/>
  <c r="AN251" s="1"/>
  <c r="AT251" s="1"/>
  <c r="J257"/>
  <c r="P257" s="1"/>
  <c r="V257" s="1"/>
  <c r="AB257" s="1"/>
  <c r="AH257" s="1"/>
  <c r="AN257" s="1"/>
  <c r="AT257" s="1"/>
  <c r="P258"/>
  <c r="V258" s="1"/>
  <c r="AB258" s="1"/>
  <c r="AH258" s="1"/>
  <c r="AN258" s="1"/>
  <c r="AT258" s="1"/>
  <c r="J266"/>
  <c r="P266" s="1"/>
  <c r="V266" s="1"/>
  <c r="AB266" s="1"/>
  <c r="AH266" s="1"/>
  <c r="AN266" s="1"/>
  <c r="AT266" s="1"/>
  <c r="P267"/>
  <c r="V267" s="1"/>
  <c r="AB267" s="1"/>
  <c r="AH267" s="1"/>
  <c r="AN267" s="1"/>
  <c r="AT267" s="1"/>
  <c r="J287"/>
  <c r="P287" s="1"/>
  <c r="V287" s="1"/>
  <c r="AB287" s="1"/>
  <c r="AH287" s="1"/>
  <c r="AN287" s="1"/>
  <c r="AT287" s="1"/>
  <c r="P288"/>
  <c r="V288" s="1"/>
  <c r="AB288" s="1"/>
  <c r="AH288" s="1"/>
  <c r="AN288" s="1"/>
  <c r="AT288" s="1"/>
  <c r="J293"/>
  <c r="P293" s="1"/>
  <c r="V293" s="1"/>
  <c r="AB293" s="1"/>
  <c r="AH293" s="1"/>
  <c r="AN293" s="1"/>
  <c r="AT293" s="1"/>
  <c r="P294"/>
  <c r="V294" s="1"/>
  <c r="AB294" s="1"/>
  <c r="AH294" s="1"/>
  <c r="AN294" s="1"/>
  <c r="AT294" s="1"/>
  <c r="J299"/>
  <c r="P299" s="1"/>
  <c r="V299" s="1"/>
  <c r="AB299" s="1"/>
  <c r="AH299" s="1"/>
  <c r="AN299" s="1"/>
  <c r="AT299" s="1"/>
  <c r="P300"/>
  <c r="V300" s="1"/>
  <c r="AB300" s="1"/>
  <c r="AH300" s="1"/>
  <c r="AN300" s="1"/>
  <c r="AT300" s="1"/>
  <c r="J307"/>
  <c r="P308"/>
  <c r="V308" s="1"/>
  <c r="AB308" s="1"/>
  <c r="AH308" s="1"/>
  <c r="AN308" s="1"/>
  <c r="AT308" s="1"/>
  <c r="J336"/>
  <c r="P336" s="1"/>
  <c r="V336" s="1"/>
  <c r="AB336" s="1"/>
  <c r="AH336" s="1"/>
  <c r="AN336" s="1"/>
  <c r="AT336" s="1"/>
  <c r="P337"/>
  <c r="V337" s="1"/>
  <c r="AB337" s="1"/>
  <c r="AH337" s="1"/>
  <c r="AN337" s="1"/>
  <c r="AT337" s="1"/>
  <c r="J356"/>
  <c r="P356" s="1"/>
  <c r="V356" s="1"/>
  <c r="AB356" s="1"/>
  <c r="AH356" s="1"/>
  <c r="AN356" s="1"/>
  <c r="AT356" s="1"/>
  <c r="P357"/>
  <c r="V357" s="1"/>
  <c r="AB357" s="1"/>
  <c r="AH357" s="1"/>
  <c r="AN357" s="1"/>
  <c r="AT357" s="1"/>
  <c r="J385"/>
  <c r="P385" s="1"/>
  <c r="V385" s="1"/>
  <c r="AB385" s="1"/>
  <c r="AH385" s="1"/>
  <c r="AN385" s="1"/>
  <c r="AT385" s="1"/>
  <c r="P386"/>
  <c r="V386" s="1"/>
  <c r="AB386" s="1"/>
  <c r="AH386" s="1"/>
  <c r="AN386" s="1"/>
  <c r="AT386" s="1"/>
  <c r="J425"/>
  <c r="P426"/>
  <c r="V426" s="1"/>
  <c r="AB426" s="1"/>
  <c r="AH426" s="1"/>
  <c r="AN426" s="1"/>
  <c r="AT426" s="1"/>
  <c r="J488"/>
  <c r="P489"/>
  <c r="V489" s="1"/>
  <c r="AB489" s="1"/>
  <c r="AH489" s="1"/>
  <c r="AN489" s="1"/>
  <c r="AT489" s="1"/>
  <c r="J548"/>
  <c r="P548" s="1"/>
  <c r="V548" s="1"/>
  <c r="AB548" s="1"/>
  <c r="AH548" s="1"/>
  <c r="AN548" s="1"/>
  <c r="AT548" s="1"/>
  <c r="P551"/>
  <c r="V551" s="1"/>
  <c r="AB551" s="1"/>
  <c r="AH551" s="1"/>
  <c r="AN551" s="1"/>
  <c r="AT551" s="1"/>
  <c r="J583"/>
  <c r="P583" s="1"/>
  <c r="V583" s="1"/>
  <c r="AB583" s="1"/>
  <c r="AH583" s="1"/>
  <c r="AN583" s="1"/>
  <c r="AT583" s="1"/>
  <c r="P584"/>
  <c r="V584" s="1"/>
  <c r="AB584" s="1"/>
  <c r="AH584" s="1"/>
  <c r="AN584" s="1"/>
  <c r="AT584" s="1"/>
  <c r="J577"/>
  <c r="P577" s="1"/>
  <c r="V577" s="1"/>
  <c r="AB577" s="1"/>
  <c r="AH577" s="1"/>
  <c r="AN577" s="1"/>
  <c r="AT577" s="1"/>
  <c r="P578"/>
  <c r="V578" s="1"/>
  <c r="AB578" s="1"/>
  <c r="AH578" s="1"/>
  <c r="AN578" s="1"/>
  <c r="AT578" s="1"/>
  <c r="J669"/>
  <c r="P669" s="1"/>
  <c r="V669" s="1"/>
  <c r="AB669" s="1"/>
  <c r="AH669" s="1"/>
  <c r="AN669" s="1"/>
  <c r="AT669" s="1"/>
  <c r="P670"/>
  <c r="V670" s="1"/>
  <c r="AB670" s="1"/>
  <c r="AH670" s="1"/>
  <c r="AN670" s="1"/>
  <c r="AT670" s="1"/>
  <c r="J694"/>
  <c r="P694" s="1"/>
  <c r="V694" s="1"/>
  <c r="AB694" s="1"/>
  <c r="AH694" s="1"/>
  <c r="AN694" s="1"/>
  <c r="AT694" s="1"/>
  <c r="P695"/>
  <c r="V695" s="1"/>
  <c r="AB695" s="1"/>
  <c r="AH695" s="1"/>
  <c r="AN695" s="1"/>
  <c r="AT695" s="1"/>
  <c r="J704"/>
  <c r="P704" s="1"/>
  <c r="V704" s="1"/>
  <c r="AB704" s="1"/>
  <c r="AH704" s="1"/>
  <c r="AN704" s="1"/>
  <c r="AT704" s="1"/>
  <c r="P705"/>
  <c r="V705" s="1"/>
  <c r="AB705" s="1"/>
  <c r="AH705" s="1"/>
  <c r="AN705" s="1"/>
  <c r="AT705" s="1"/>
  <c r="J723"/>
  <c r="P723" s="1"/>
  <c r="V723" s="1"/>
  <c r="AB723" s="1"/>
  <c r="AH723" s="1"/>
  <c r="AN723" s="1"/>
  <c r="AT723" s="1"/>
  <c r="P724"/>
  <c r="V724" s="1"/>
  <c r="AB724" s="1"/>
  <c r="AH724" s="1"/>
  <c r="AN724" s="1"/>
  <c r="AT724" s="1"/>
  <c r="J729"/>
  <c r="P729" s="1"/>
  <c r="V729" s="1"/>
  <c r="AB729" s="1"/>
  <c r="AH729" s="1"/>
  <c r="AN729" s="1"/>
  <c r="AT729" s="1"/>
  <c r="P732"/>
  <c r="V732" s="1"/>
  <c r="AB732" s="1"/>
  <c r="AH732" s="1"/>
  <c r="AN732" s="1"/>
  <c r="AT732" s="1"/>
  <c r="J740"/>
  <c r="P740" s="1"/>
  <c r="V740" s="1"/>
  <c r="AB740" s="1"/>
  <c r="AH740" s="1"/>
  <c r="AN740" s="1"/>
  <c r="AT740" s="1"/>
  <c r="P745"/>
  <c r="V745" s="1"/>
  <c r="AB745" s="1"/>
  <c r="AH745" s="1"/>
  <c r="AN745" s="1"/>
  <c r="AT745" s="1"/>
  <c r="J757"/>
  <c r="P757" s="1"/>
  <c r="V757" s="1"/>
  <c r="AB757" s="1"/>
  <c r="AH757" s="1"/>
  <c r="AN757" s="1"/>
  <c r="AT757" s="1"/>
  <c r="P758"/>
  <c r="V758" s="1"/>
  <c r="AB758" s="1"/>
  <c r="AH758" s="1"/>
  <c r="AN758" s="1"/>
  <c r="AT758" s="1"/>
  <c r="J768"/>
  <c r="P768" s="1"/>
  <c r="V768" s="1"/>
  <c r="AB768" s="1"/>
  <c r="AH768" s="1"/>
  <c r="AN768" s="1"/>
  <c r="AT768" s="1"/>
  <c r="P769"/>
  <c r="V769" s="1"/>
  <c r="AB769" s="1"/>
  <c r="AH769" s="1"/>
  <c r="AN769" s="1"/>
  <c r="AT769" s="1"/>
  <c r="J803"/>
  <c r="P803" s="1"/>
  <c r="V803" s="1"/>
  <c r="AB803" s="1"/>
  <c r="AH803" s="1"/>
  <c r="AN803" s="1"/>
  <c r="AT803" s="1"/>
  <c r="P804"/>
  <c r="V804" s="1"/>
  <c r="AB804" s="1"/>
  <c r="AH804" s="1"/>
  <c r="AN804" s="1"/>
  <c r="AT804" s="1"/>
  <c r="J814"/>
  <c r="P814" s="1"/>
  <c r="V814" s="1"/>
  <c r="AB814" s="1"/>
  <c r="AH814" s="1"/>
  <c r="AN814" s="1"/>
  <c r="AT814" s="1"/>
  <c r="P817"/>
  <c r="V817" s="1"/>
  <c r="AB817" s="1"/>
  <c r="AH817" s="1"/>
  <c r="AN817" s="1"/>
  <c r="AT817" s="1"/>
  <c r="J824"/>
  <c r="P824" s="1"/>
  <c r="V824" s="1"/>
  <c r="AB824" s="1"/>
  <c r="AH824" s="1"/>
  <c r="AN824" s="1"/>
  <c r="AT824" s="1"/>
  <c r="P827"/>
  <c r="V827" s="1"/>
  <c r="AB827" s="1"/>
  <c r="AH827" s="1"/>
  <c r="AN827" s="1"/>
  <c r="AT827" s="1"/>
  <c r="I432"/>
  <c r="O432" s="1"/>
  <c r="U432" s="1"/>
  <c r="AA432" s="1"/>
  <c r="AG432" s="1"/>
  <c r="AM432" s="1"/>
  <c r="AS432" s="1"/>
  <c r="J226"/>
  <c r="P226" s="1"/>
  <c r="V226" s="1"/>
  <c r="AB226" s="1"/>
  <c r="AH226" s="1"/>
  <c r="AN226" s="1"/>
  <c r="AT226" s="1"/>
  <c r="P227"/>
  <c r="V227" s="1"/>
  <c r="AB227" s="1"/>
  <c r="AH227" s="1"/>
  <c r="AN227" s="1"/>
  <c r="AT227" s="1"/>
  <c r="J284"/>
  <c r="P284" s="1"/>
  <c r="V284" s="1"/>
  <c r="AB284" s="1"/>
  <c r="AH284" s="1"/>
  <c r="AN284" s="1"/>
  <c r="AT284" s="1"/>
  <c r="P285"/>
  <c r="V285" s="1"/>
  <c r="AB285" s="1"/>
  <c r="AH285" s="1"/>
  <c r="AN285" s="1"/>
  <c r="AT285" s="1"/>
  <c r="J290"/>
  <c r="P290" s="1"/>
  <c r="V290" s="1"/>
  <c r="AB290" s="1"/>
  <c r="AH290" s="1"/>
  <c r="AN290" s="1"/>
  <c r="AT290" s="1"/>
  <c r="P291"/>
  <c r="V291" s="1"/>
  <c r="AB291" s="1"/>
  <c r="AH291" s="1"/>
  <c r="AN291" s="1"/>
  <c r="AT291" s="1"/>
  <c r="J302"/>
  <c r="P302" s="1"/>
  <c r="V302" s="1"/>
  <c r="AB302" s="1"/>
  <c r="AH302" s="1"/>
  <c r="AN302" s="1"/>
  <c r="AT302" s="1"/>
  <c r="P303"/>
  <c r="V303" s="1"/>
  <c r="AB303" s="1"/>
  <c r="AH303" s="1"/>
  <c r="AN303" s="1"/>
  <c r="AT303" s="1"/>
  <c r="J542"/>
  <c r="P542" s="1"/>
  <c r="V542" s="1"/>
  <c r="AB542" s="1"/>
  <c r="AH542" s="1"/>
  <c r="AN542" s="1"/>
  <c r="AT542" s="1"/>
  <c r="P543"/>
  <c r="V543" s="1"/>
  <c r="AB543" s="1"/>
  <c r="AH543" s="1"/>
  <c r="AN543" s="1"/>
  <c r="AT543" s="1"/>
  <c r="J569"/>
  <c r="P570"/>
  <c r="V570" s="1"/>
  <c r="AB570" s="1"/>
  <c r="AH570" s="1"/>
  <c r="AN570" s="1"/>
  <c r="AT570" s="1"/>
  <c r="J720"/>
  <c r="P720" s="1"/>
  <c r="V720" s="1"/>
  <c r="AB720" s="1"/>
  <c r="AH720" s="1"/>
  <c r="AN720" s="1"/>
  <c r="AT720" s="1"/>
  <c r="P721"/>
  <c r="V721" s="1"/>
  <c r="AB721" s="1"/>
  <c r="AH721" s="1"/>
  <c r="AN721" s="1"/>
  <c r="AT721" s="1"/>
  <c r="J270"/>
  <c r="P271"/>
  <c r="V271" s="1"/>
  <c r="AB271" s="1"/>
  <c r="AH271" s="1"/>
  <c r="AN271" s="1"/>
  <c r="AT271" s="1"/>
  <c r="I257"/>
  <c r="O257" s="1"/>
  <c r="U257" s="1"/>
  <c r="AA257" s="1"/>
  <c r="AG257" s="1"/>
  <c r="AM257" s="1"/>
  <c r="AS257" s="1"/>
  <c r="O258"/>
  <c r="U258" s="1"/>
  <c r="AA258" s="1"/>
  <c r="AG258" s="1"/>
  <c r="AM258" s="1"/>
  <c r="AS258" s="1"/>
  <c r="I226"/>
  <c r="O226" s="1"/>
  <c r="U226" s="1"/>
  <c r="AA226" s="1"/>
  <c r="AG226" s="1"/>
  <c r="AM226" s="1"/>
  <c r="AS226" s="1"/>
  <c r="O227"/>
  <c r="U227" s="1"/>
  <c r="AA227" s="1"/>
  <c r="AG227" s="1"/>
  <c r="AM227" s="1"/>
  <c r="AS227" s="1"/>
  <c r="I229"/>
  <c r="O229" s="1"/>
  <c r="U229" s="1"/>
  <c r="AA229" s="1"/>
  <c r="AG229" s="1"/>
  <c r="AM229" s="1"/>
  <c r="AS229" s="1"/>
  <c r="O230"/>
  <c r="U230" s="1"/>
  <c r="AA230" s="1"/>
  <c r="AG230" s="1"/>
  <c r="AM230" s="1"/>
  <c r="AS230" s="1"/>
  <c r="I254"/>
  <c r="O254" s="1"/>
  <c r="U254" s="1"/>
  <c r="AA254" s="1"/>
  <c r="AG254" s="1"/>
  <c r="AM254" s="1"/>
  <c r="AS254" s="1"/>
  <c r="O255"/>
  <c r="U255" s="1"/>
  <c r="AA255" s="1"/>
  <c r="AG255" s="1"/>
  <c r="AM255" s="1"/>
  <c r="AS255" s="1"/>
  <c r="I260"/>
  <c r="O260" s="1"/>
  <c r="U260" s="1"/>
  <c r="AA260" s="1"/>
  <c r="AG260" s="1"/>
  <c r="AM260" s="1"/>
  <c r="AS260" s="1"/>
  <c r="O261"/>
  <c r="U261" s="1"/>
  <c r="AA261" s="1"/>
  <c r="AG261" s="1"/>
  <c r="AM261" s="1"/>
  <c r="AS261" s="1"/>
  <c r="I284"/>
  <c r="O284" s="1"/>
  <c r="U284" s="1"/>
  <c r="AA284" s="1"/>
  <c r="AG284" s="1"/>
  <c r="AM284" s="1"/>
  <c r="AS284" s="1"/>
  <c r="O285"/>
  <c r="U285" s="1"/>
  <c r="AA285" s="1"/>
  <c r="AG285" s="1"/>
  <c r="AM285" s="1"/>
  <c r="AS285" s="1"/>
  <c r="I290"/>
  <c r="O290" s="1"/>
  <c r="U290" s="1"/>
  <c r="AA290" s="1"/>
  <c r="AG290" s="1"/>
  <c r="AM290" s="1"/>
  <c r="AS290" s="1"/>
  <c r="O291"/>
  <c r="U291" s="1"/>
  <c r="AA291" s="1"/>
  <c r="AG291" s="1"/>
  <c r="AM291" s="1"/>
  <c r="AS291" s="1"/>
  <c r="I296"/>
  <c r="O296" s="1"/>
  <c r="U296" s="1"/>
  <c r="AA296" s="1"/>
  <c r="AG296" s="1"/>
  <c r="AM296" s="1"/>
  <c r="AS296" s="1"/>
  <c r="O297"/>
  <c r="U297" s="1"/>
  <c r="AA297" s="1"/>
  <c r="AG297" s="1"/>
  <c r="AM297" s="1"/>
  <c r="AS297" s="1"/>
  <c r="I302"/>
  <c r="O302" s="1"/>
  <c r="U302" s="1"/>
  <c r="AA302" s="1"/>
  <c r="AG302" s="1"/>
  <c r="AM302" s="1"/>
  <c r="AS302" s="1"/>
  <c r="O303"/>
  <c r="U303" s="1"/>
  <c r="AA303" s="1"/>
  <c r="AG303" s="1"/>
  <c r="AM303" s="1"/>
  <c r="AS303" s="1"/>
  <c r="I322"/>
  <c r="O323"/>
  <c r="U323" s="1"/>
  <c r="AA323" s="1"/>
  <c r="AG323" s="1"/>
  <c r="AM323" s="1"/>
  <c r="AS323" s="1"/>
  <c r="I350"/>
  <c r="O350" s="1"/>
  <c r="U350" s="1"/>
  <c r="AA350" s="1"/>
  <c r="AG350" s="1"/>
  <c r="AM350" s="1"/>
  <c r="AS350" s="1"/>
  <c r="O351"/>
  <c r="U351" s="1"/>
  <c r="AA351" s="1"/>
  <c r="AG351" s="1"/>
  <c r="AM351" s="1"/>
  <c r="AS351" s="1"/>
  <c r="I359"/>
  <c r="O359" s="1"/>
  <c r="U359" s="1"/>
  <c r="AA359" s="1"/>
  <c r="AG359" s="1"/>
  <c r="AM359" s="1"/>
  <c r="AS359" s="1"/>
  <c r="O360"/>
  <c r="U360" s="1"/>
  <c r="AA360" s="1"/>
  <c r="AG360" s="1"/>
  <c r="AM360" s="1"/>
  <c r="AS360" s="1"/>
  <c r="I483"/>
  <c r="O484"/>
  <c r="U484" s="1"/>
  <c r="AA484" s="1"/>
  <c r="AG484" s="1"/>
  <c r="AM484" s="1"/>
  <c r="AS484" s="1"/>
  <c r="I501"/>
  <c r="O502"/>
  <c r="U502" s="1"/>
  <c r="AA502" s="1"/>
  <c r="AG502" s="1"/>
  <c r="AM502" s="1"/>
  <c r="AS502" s="1"/>
  <c r="I542"/>
  <c r="O542" s="1"/>
  <c r="U542" s="1"/>
  <c r="AA542" s="1"/>
  <c r="AG542" s="1"/>
  <c r="AM542" s="1"/>
  <c r="AS542" s="1"/>
  <c r="O543"/>
  <c r="U543" s="1"/>
  <c r="AA543" s="1"/>
  <c r="AG543" s="1"/>
  <c r="AM543" s="1"/>
  <c r="AS543" s="1"/>
  <c r="I569"/>
  <c r="O570"/>
  <c r="U570" s="1"/>
  <c r="AA570" s="1"/>
  <c r="AG570" s="1"/>
  <c r="AM570" s="1"/>
  <c r="AS570" s="1"/>
  <c r="I574"/>
  <c r="O574" s="1"/>
  <c r="U574" s="1"/>
  <c r="AA574" s="1"/>
  <c r="AG574" s="1"/>
  <c r="AM574" s="1"/>
  <c r="AS574" s="1"/>
  <c r="O575"/>
  <c r="U575" s="1"/>
  <c r="AA575" s="1"/>
  <c r="AG575" s="1"/>
  <c r="AM575" s="1"/>
  <c r="AS575" s="1"/>
  <c r="I666"/>
  <c r="O667"/>
  <c r="U667" s="1"/>
  <c r="AA667" s="1"/>
  <c r="AG667" s="1"/>
  <c r="AM667" s="1"/>
  <c r="AS667" s="1"/>
  <c r="I720"/>
  <c r="O720" s="1"/>
  <c r="U720" s="1"/>
  <c r="AA720" s="1"/>
  <c r="AG720" s="1"/>
  <c r="AM720" s="1"/>
  <c r="AS720" s="1"/>
  <c r="O721"/>
  <c r="U721" s="1"/>
  <c r="AA721" s="1"/>
  <c r="AG721" s="1"/>
  <c r="AM721" s="1"/>
  <c r="AS721" s="1"/>
  <c r="I726"/>
  <c r="O726" s="1"/>
  <c r="U726" s="1"/>
  <c r="AA726" s="1"/>
  <c r="AG726" s="1"/>
  <c r="AM726" s="1"/>
  <c r="AS726" s="1"/>
  <c r="O727"/>
  <c r="U727" s="1"/>
  <c r="AA727" s="1"/>
  <c r="AG727" s="1"/>
  <c r="AM727" s="1"/>
  <c r="AS727" s="1"/>
  <c r="I737"/>
  <c r="O737" s="1"/>
  <c r="U737" s="1"/>
  <c r="AA737" s="1"/>
  <c r="AG737" s="1"/>
  <c r="AM737" s="1"/>
  <c r="AS737" s="1"/>
  <c r="O738"/>
  <c r="U738" s="1"/>
  <c r="AA738" s="1"/>
  <c r="AG738" s="1"/>
  <c r="AM738" s="1"/>
  <c r="AS738" s="1"/>
  <c r="O752"/>
  <c r="U752" s="1"/>
  <c r="AA752" s="1"/>
  <c r="AG752" s="1"/>
  <c r="AM752" s="1"/>
  <c r="AS752" s="1"/>
  <c r="O753"/>
  <c r="U753" s="1"/>
  <c r="AA753" s="1"/>
  <c r="AG753" s="1"/>
  <c r="AM753" s="1"/>
  <c r="AS753" s="1"/>
  <c r="I765"/>
  <c r="O765" s="1"/>
  <c r="U765" s="1"/>
  <c r="AA765" s="1"/>
  <c r="AG765" s="1"/>
  <c r="AM765" s="1"/>
  <c r="AS765" s="1"/>
  <c r="O766"/>
  <c r="U766" s="1"/>
  <c r="AA766" s="1"/>
  <c r="AG766" s="1"/>
  <c r="AM766" s="1"/>
  <c r="AS766" s="1"/>
  <c r="I785"/>
  <c r="O785" s="1"/>
  <c r="U785" s="1"/>
  <c r="AA785" s="1"/>
  <c r="AG785" s="1"/>
  <c r="AM785" s="1"/>
  <c r="AS785" s="1"/>
  <c r="O786"/>
  <c r="U786" s="1"/>
  <c r="AA786" s="1"/>
  <c r="AG786" s="1"/>
  <c r="AM786" s="1"/>
  <c r="AS786" s="1"/>
  <c r="I811"/>
  <c r="O811" s="1"/>
  <c r="U811" s="1"/>
  <c r="AA811" s="1"/>
  <c r="AG811" s="1"/>
  <c r="AM811" s="1"/>
  <c r="AS811" s="1"/>
  <c r="O812"/>
  <c r="U812" s="1"/>
  <c r="AA812" s="1"/>
  <c r="AG812" s="1"/>
  <c r="AM812" s="1"/>
  <c r="AS812" s="1"/>
  <c r="I819"/>
  <c r="O819" s="1"/>
  <c r="U819" s="1"/>
  <c r="AA819" s="1"/>
  <c r="AG819" s="1"/>
  <c r="AM819" s="1"/>
  <c r="AS819" s="1"/>
  <c r="O822"/>
  <c r="U822" s="1"/>
  <c r="AA822" s="1"/>
  <c r="AG822" s="1"/>
  <c r="AM822" s="1"/>
  <c r="AS822" s="1"/>
  <c r="H460"/>
  <c r="N460" s="1"/>
  <c r="T460" s="1"/>
  <c r="Z460" s="1"/>
  <c r="AF460" s="1"/>
  <c r="AL460" s="1"/>
  <c r="AR460" s="1"/>
  <c r="N461"/>
  <c r="T461" s="1"/>
  <c r="Z461" s="1"/>
  <c r="AF461" s="1"/>
  <c r="AL461" s="1"/>
  <c r="AR461" s="1"/>
  <c r="I64"/>
  <c r="O64" s="1"/>
  <c r="U64" s="1"/>
  <c r="AA64" s="1"/>
  <c r="AG64" s="1"/>
  <c r="AM64" s="1"/>
  <c r="AS64" s="1"/>
  <c r="O65"/>
  <c r="U65" s="1"/>
  <c r="AA65" s="1"/>
  <c r="AG65" s="1"/>
  <c r="AM65" s="1"/>
  <c r="AS65" s="1"/>
  <c r="I70"/>
  <c r="O70" s="1"/>
  <c r="U70" s="1"/>
  <c r="AA70" s="1"/>
  <c r="AG70" s="1"/>
  <c r="AM70" s="1"/>
  <c r="AS70" s="1"/>
  <c r="O71"/>
  <c r="U71" s="1"/>
  <c r="AA71" s="1"/>
  <c r="AG71" s="1"/>
  <c r="AM71" s="1"/>
  <c r="AS71" s="1"/>
  <c r="I79"/>
  <c r="O79" s="1"/>
  <c r="U79" s="1"/>
  <c r="AA79" s="1"/>
  <c r="AG79" s="1"/>
  <c r="AM79" s="1"/>
  <c r="AS79" s="1"/>
  <c r="O80"/>
  <c r="U80" s="1"/>
  <c r="AA80" s="1"/>
  <c r="AG80" s="1"/>
  <c r="AM80" s="1"/>
  <c r="AS80" s="1"/>
  <c r="I105"/>
  <c r="O105" s="1"/>
  <c r="U105" s="1"/>
  <c r="AA105" s="1"/>
  <c r="AG105" s="1"/>
  <c r="AM105" s="1"/>
  <c r="AS105" s="1"/>
  <c r="O106"/>
  <c r="U106" s="1"/>
  <c r="AA106" s="1"/>
  <c r="AG106" s="1"/>
  <c r="AM106" s="1"/>
  <c r="AS106" s="1"/>
  <c r="I111"/>
  <c r="O111" s="1"/>
  <c r="U111" s="1"/>
  <c r="AA111" s="1"/>
  <c r="AG111" s="1"/>
  <c r="AM111" s="1"/>
  <c r="AS111" s="1"/>
  <c r="O112"/>
  <c r="U112" s="1"/>
  <c r="AA112" s="1"/>
  <c r="AG112" s="1"/>
  <c r="AM112" s="1"/>
  <c r="AS112" s="1"/>
  <c r="I146"/>
  <c r="O146" s="1"/>
  <c r="U146" s="1"/>
  <c r="AA146" s="1"/>
  <c r="AG146" s="1"/>
  <c r="AM146" s="1"/>
  <c r="AS146" s="1"/>
  <c r="O147"/>
  <c r="U147" s="1"/>
  <c r="AA147" s="1"/>
  <c r="AG147" s="1"/>
  <c r="AM147" s="1"/>
  <c r="AS147" s="1"/>
  <c r="I152"/>
  <c r="O152" s="1"/>
  <c r="U152" s="1"/>
  <c r="AA152" s="1"/>
  <c r="AG152" s="1"/>
  <c r="AM152" s="1"/>
  <c r="AS152" s="1"/>
  <c r="O153"/>
  <c r="U153" s="1"/>
  <c r="AA153" s="1"/>
  <c r="AG153" s="1"/>
  <c r="AM153" s="1"/>
  <c r="AS153" s="1"/>
  <c r="I161"/>
  <c r="O161" s="1"/>
  <c r="U161" s="1"/>
  <c r="AA161" s="1"/>
  <c r="AG161" s="1"/>
  <c r="AM161" s="1"/>
  <c r="AS161" s="1"/>
  <c r="O162"/>
  <c r="U162" s="1"/>
  <c r="AA162" s="1"/>
  <c r="AG162" s="1"/>
  <c r="AM162" s="1"/>
  <c r="AS162" s="1"/>
  <c r="I181"/>
  <c r="O181" s="1"/>
  <c r="U181" s="1"/>
  <c r="AA181" s="1"/>
  <c r="AG181" s="1"/>
  <c r="AM181" s="1"/>
  <c r="AS181" s="1"/>
  <c r="O182"/>
  <c r="U182" s="1"/>
  <c r="AA182" s="1"/>
  <c r="AG182" s="1"/>
  <c r="AM182" s="1"/>
  <c r="AS182" s="1"/>
  <c r="I201"/>
  <c r="O201" s="1"/>
  <c r="U201" s="1"/>
  <c r="AA201" s="1"/>
  <c r="AG201" s="1"/>
  <c r="AM201" s="1"/>
  <c r="AS201" s="1"/>
  <c r="O202"/>
  <c r="U202" s="1"/>
  <c r="AA202" s="1"/>
  <c r="AG202" s="1"/>
  <c r="AM202" s="1"/>
  <c r="AS202" s="1"/>
  <c r="J64"/>
  <c r="P64" s="1"/>
  <c r="V64" s="1"/>
  <c r="AB64" s="1"/>
  <c r="AH64" s="1"/>
  <c r="AN64" s="1"/>
  <c r="AT64" s="1"/>
  <c r="P65"/>
  <c r="V65" s="1"/>
  <c r="AB65" s="1"/>
  <c r="AH65" s="1"/>
  <c r="AN65" s="1"/>
  <c r="AT65" s="1"/>
  <c r="J70"/>
  <c r="P70" s="1"/>
  <c r="V70" s="1"/>
  <c r="AB70" s="1"/>
  <c r="AH70" s="1"/>
  <c r="AN70" s="1"/>
  <c r="AT70" s="1"/>
  <c r="P71"/>
  <c r="V71" s="1"/>
  <c r="AB71" s="1"/>
  <c r="AH71" s="1"/>
  <c r="AN71" s="1"/>
  <c r="AT71" s="1"/>
  <c r="J79"/>
  <c r="P79" s="1"/>
  <c r="V79" s="1"/>
  <c r="AB79" s="1"/>
  <c r="AH79" s="1"/>
  <c r="AN79" s="1"/>
  <c r="AT79" s="1"/>
  <c r="P80"/>
  <c r="V80" s="1"/>
  <c r="AB80" s="1"/>
  <c r="AH80" s="1"/>
  <c r="AN80" s="1"/>
  <c r="AT80" s="1"/>
  <c r="J105"/>
  <c r="P105" s="1"/>
  <c r="V105" s="1"/>
  <c r="AB105" s="1"/>
  <c r="AH105" s="1"/>
  <c r="AN105" s="1"/>
  <c r="AT105" s="1"/>
  <c r="P106"/>
  <c r="V106" s="1"/>
  <c r="AB106" s="1"/>
  <c r="AH106" s="1"/>
  <c r="AN106" s="1"/>
  <c r="AT106" s="1"/>
  <c r="J111"/>
  <c r="P111" s="1"/>
  <c r="V111" s="1"/>
  <c r="AB111" s="1"/>
  <c r="AH111" s="1"/>
  <c r="AN111" s="1"/>
  <c r="AT111" s="1"/>
  <c r="P112"/>
  <c r="V112" s="1"/>
  <c r="AB112" s="1"/>
  <c r="AH112" s="1"/>
  <c r="AN112" s="1"/>
  <c r="AT112" s="1"/>
  <c r="J146"/>
  <c r="P146" s="1"/>
  <c r="V146" s="1"/>
  <c r="AB146" s="1"/>
  <c r="AH146" s="1"/>
  <c r="AN146" s="1"/>
  <c r="AT146" s="1"/>
  <c r="P147"/>
  <c r="V147" s="1"/>
  <c r="AB147" s="1"/>
  <c r="AH147" s="1"/>
  <c r="AN147" s="1"/>
  <c r="AT147" s="1"/>
  <c r="J152"/>
  <c r="P152" s="1"/>
  <c r="V152" s="1"/>
  <c r="AB152" s="1"/>
  <c r="AH152" s="1"/>
  <c r="AN152" s="1"/>
  <c r="AT152" s="1"/>
  <c r="P153"/>
  <c r="V153" s="1"/>
  <c r="AB153" s="1"/>
  <c r="AH153" s="1"/>
  <c r="AN153" s="1"/>
  <c r="AT153" s="1"/>
  <c r="J161"/>
  <c r="P161" s="1"/>
  <c r="V161" s="1"/>
  <c r="AB161" s="1"/>
  <c r="AH161" s="1"/>
  <c r="AN161" s="1"/>
  <c r="AT161" s="1"/>
  <c r="P162"/>
  <c r="V162" s="1"/>
  <c r="AB162" s="1"/>
  <c r="AH162" s="1"/>
  <c r="AN162" s="1"/>
  <c r="AT162" s="1"/>
  <c r="J181"/>
  <c r="P181" s="1"/>
  <c r="V181" s="1"/>
  <c r="AB181" s="1"/>
  <c r="AH181" s="1"/>
  <c r="AN181" s="1"/>
  <c r="AT181" s="1"/>
  <c r="P182"/>
  <c r="V182" s="1"/>
  <c r="AB182" s="1"/>
  <c r="AH182" s="1"/>
  <c r="AN182" s="1"/>
  <c r="AT182" s="1"/>
  <c r="J201"/>
  <c r="P201" s="1"/>
  <c r="V201" s="1"/>
  <c r="AB201" s="1"/>
  <c r="AH201" s="1"/>
  <c r="AN201" s="1"/>
  <c r="AT201" s="1"/>
  <c r="P202"/>
  <c r="V202" s="1"/>
  <c r="AB202" s="1"/>
  <c r="AH202" s="1"/>
  <c r="AN202" s="1"/>
  <c r="AT202" s="1"/>
  <c r="I67"/>
  <c r="O67" s="1"/>
  <c r="U67" s="1"/>
  <c r="AA67" s="1"/>
  <c r="AG67" s="1"/>
  <c r="AM67" s="1"/>
  <c r="AS67" s="1"/>
  <c r="O68"/>
  <c r="U68" s="1"/>
  <c r="AA68" s="1"/>
  <c r="AG68" s="1"/>
  <c r="AM68" s="1"/>
  <c r="AS68" s="1"/>
  <c r="I76"/>
  <c r="O76" s="1"/>
  <c r="U76" s="1"/>
  <c r="AA76" s="1"/>
  <c r="AG76" s="1"/>
  <c r="AM76" s="1"/>
  <c r="AS76" s="1"/>
  <c r="O77"/>
  <c r="U77" s="1"/>
  <c r="AA77" s="1"/>
  <c r="AG77" s="1"/>
  <c r="AM77" s="1"/>
  <c r="AS77" s="1"/>
  <c r="I96"/>
  <c r="O96" s="1"/>
  <c r="U96" s="1"/>
  <c r="AA96" s="1"/>
  <c r="AG96" s="1"/>
  <c r="AM96" s="1"/>
  <c r="AS96" s="1"/>
  <c r="O97"/>
  <c r="U97" s="1"/>
  <c r="AA97" s="1"/>
  <c r="AG97" s="1"/>
  <c r="AM97" s="1"/>
  <c r="AS97" s="1"/>
  <c r="I108"/>
  <c r="O108" s="1"/>
  <c r="U108" s="1"/>
  <c r="AA108" s="1"/>
  <c r="AG108" s="1"/>
  <c r="AM108" s="1"/>
  <c r="AS108" s="1"/>
  <c r="O109"/>
  <c r="U109" s="1"/>
  <c r="AA109" s="1"/>
  <c r="AG109" s="1"/>
  <c r="AM109" s="1"/>
  <c r="AS109" s="1"/>
  <c r="I143"/>
  <c r="O143" s="1"/>
  <c r="U143" s="1"/>
  <c r="AA143" s="1"/>
  <c r="AG143" s="1"/>
  <c r="AM143" s="1"/>
  <c r="AS143" s="1"/>
  <c r="O144"/>
  <c r="U144" s="1"/>
  <c r="AA144" s="1"/>
  <c r="AG144" s="1"/>
  <c r="AM144" s="1"/>
  <c r="AS144" s="1"/>
  <c r="I149"/>
  <c r="O149" s="1"/>
  <c r="U149" s="1"/>
  <c r="AA149" s="1"/>
  <c r="AG149" s="1"/>
  <c r="AM149" s="1"/>
  <c r="AS149" s="1"/>
  <c r="O150"/>
  <c r="U150" s="1"/>
  <c r="AA150" s="1"/>
  <c r="AG150" s="1"/>
  <c r="AM150" s="1"/>
  <c r="AS150" s="1"/>
  <c r="I155"/>
  <c r="O155" s="1"/>
  <c r="U155" s="1"/>
  <c r="AA155" s="1"/>
  <c r="AG155" s="1"/>
  <c r="AM155" s="1"/>
  <c r="AS155" s="1"/>
  <c r="O156"/>
  <c r="U156" s="1"/>
  <c r="AA156" s="1"/>
  <c r="AG156" s="1"/>
  <c r="AM156" s="1"/>
  <c r="AS156" s="1"/>
  <c r="I178"/>
  <c r="O179"/>
  <c r="U179" s="1"/>
  <c r="AA179" s="1"/>
  <c r="AG179" s="1"/>
  <c r="AM179" s="1"/>
  <c r="AS179" s="1"/>
  <c r="I184"/>
  <c r="O184" s="1"/>
  <c r="U184" s="1"/>
  <c r="AA184" s="1"/>
  <c r="AG184" s="1"/>
  <c r="AM184" s="1"/>
  <c r="AS184" s="1"/>
  <c r="O185"/>
  <c r="U185" s="1"/>
  <c r="AA185" s="1"/>
  <c r="AG185" s="1"/>
  <c r="AM185" s="1"/>
  <c r="AS185" s="1"/>
  <c r="I187"/>
  <c r="O187" s="1"/>
  <c r="U187" s="1"/>
  <c r="AA187" s="1"/>
  <c r="AG187" s="1"/>
  <c r="AM187" s="1"/>
  <c r="AS187" s="1"/>
  <c r="O188"/>
  <c r="U188" s="1"/>
  <c r="AA188" s="1"/>
  <c r="AG188" s="1"/>
  <c r="AM188" s="1"/>
  <c r="AS188" s="1"/>
  <c r="J67"/>
  <c r="P67" s="1"/>
  <c r="V67" s="1"/>
  <c r="AB67" s="1"/>
  <c r="AH67" s="1"/>
  <c r="AN67" s="1"/>
  <c r="AT67" s="1"/>
  <c r="P68"/>
  <c r="V68" s="1"/>
  <c r="AB68" s="1"/>
  <c r="AH68" s="1"/>
  <c r="AN68" s="1"/>
  <c r="AT68" s="1"/>
  <c r="J76"/>
  <c r="P76" s="1"/>
  <c r="V76" s="1"/>
  <c r="AB76" s="1"/>
  <c r="AH76" s="1"/>
  <c r="AN76" s="1"/>
  <c r="AT76" s="1"/>
  <c r="P77"/>
  <c r="V77" s="1"/>
  <c r="AB77" s="1"/>
  <c r="AH77" s="1"/>
  <c r="AN77" s="1"/>
  <c r="AT77" s="1"/>
  <c r="J96"/>
  <c r="P97"/>
  <c r="V97" s="1"/>
  <c r="AB97" s="1"/>
  <c r="AH97" s="1"/>
  <c r="AN97" s="1"/>
  <c r="AT97" s="1"/>
  <c r="J108"/>
  <c r="P108" s="1"/>
  <c r="V108" s="1"/>
  <c r="AB108" s="1"/>
  <c r="AH108" s="1"/>
  <c r="AN108" s="1"/>
  <c r="AT108" s="1"/>
  <c r="P109"/>
  <c r="V109" s="1"/>
  <c r="AB109" s="1"/>
  <c r="AH109" s="1"/>
  <c r="AN109" s="1"/>
  <c r="AT109" s="1"/>
  <c r="J143"/>
  <c r="P143" s="1"/>
  <c r="V143" s="1"/>
  <c r="AB143" s="1"/>
  <c r="AH143" s="1"/>
  <c r="AN143" s="1"/>
  <c r="AT143" s="1"/>
  <c r="P144"/>
  <c r="V144" s="1"/>
  <c r="AB144" s="1"/>
  <c r="AH144" s="1"/>
  <c r="AN144" s="1"/>
  <c r="AT144" s="1"/>
  <c r="J149"/>
  <c r="P149" s="1"/>
  <c r="V149" s="1"/>
  <c r="AB149" s="1"/>
  <c r="AH149" s="1"/>
  <c r="AN149" s="1"/>
  <c r="AT149" s="1"/>
  <c r="P150"/>
  <c r="V150" s="1"/>
  <c r="AB150" s="1"/>
  <c r="AH150" s="1"/>
  <c r="AN150" s="1"/>
  <c r="AT150" s="1"/>
  <c r="J155"/>
  <c r="P155" s="1"/>
  <c r="V155" s="1"/>
  <c r="AB155" s="1"/>
  <c r="AH155" s="1"/>
  <c r="AN155" s="1"/>
  <c r="AT155" s="1"/>
  <c r="P156"/>
  <c r="V156" s="1"/>
  <c r="AB156" s="1"/>
  <c r="AH156" s="1"/>
  <c r="AN156" s="1"/>
  <c r="AT156" s="1"/>
  <c r="J178"/>
  <c r="P179"/>
  <c r="V179" s="1"/>
  <c r="AB179" s="1"/>
  <c r="AH179" s="1"/>
  <c r="AN179" s="1"/>
  <c r="AT179" s="1"/>
  <c r="J184"/>
  <c r="P184" s="1"/>
  <c r="V184" s="1"/>
  <c r="AB184" s="1"/>
  <c r="AH184" s="1"/>
  <c r="AN184" s="1"/>
  <c r="AT184" s="1"/>
  <c r="P185"/>
  <c r="V185" s="1"/>
  <c r="AB185" s="1"/>
  <c r="AH185" s="1"/>
  <c r="AN185" s="1"/>
  <c r="AT185" s="1"/>
  <c r="J187"/>
  <c r="P187" s="1"/>
  <c r="V187" s="1"/>
  <c r="AB187" s="1"/>
  <c r="AH187" s="1"/>
  <c r="AN187" s="1"/>
  <c r="AT187" s="1"/>
  <c r="P188"/>
  <c r="V188" s="1"/>
  <c r="AB188" s="1"/>
  <c r="AH188" s="1"/>
  <c r="AN188" s="1"/>
  <c r="AT188" s="1"/>
  <c r="I30"/>
  <c r="O30" s="1"/>
  <c r="U30" s="1"/>
  <c r="AA30" s="1"/>
  <c r="AG30" s="1"/>
  <c r="AM30" s="1"/>
  <c r="AS30" s="1"/>
  <c r="O31"/>
  <c r="U31" s="1"/>
  <c r="AA31" s="1"/>
  <c r="AG31" s="1"/>
  <c r="AM31" s="1"/>
  <c r="AS31" s="1"/>
  <c r="I36"/>
  <c r="O36" s="1"/>
  <c r="U36" s="1"/>
  <c r="AA36" s="1"/>
  <c r="AG36" s="1"/>
  <c r="AM36" s="1"/>
  <c r="AS36" s="1"/>
  <c r="O37"/>
  <c r="U37" s="1"/>
  <c r="AA37" s="1"/>
  <c r="AG37" s="1"/>
  <c r="AM37" s="1"/>
  <c r="AS37" s="1"/>
  <c r="I43"/>
  <c r="O44"/>
  <c r="U44" s="1"/>
  <c r="AA44" s="1"/>
  <c r="AG44" s="1"/>
  <c r="AM44" s="1"/>
  <c r="AS44" s="1"/>
  <c r="I49"/>
  <c r="O49" s="1"/>
  <c r="U49" s="1"/>
  <c r="AA49" s="1"/>
  <c r="AG49" s="1"/>
  <c r="AM49" s="1"/>
  <c r="AS49" s="1"/>
  <c r="O50"/>
  <c r="U50" s="1"/>
  <c r="AA50" s="1"/>
  <c r="AG50" s="1"/>
  <c r="AM50" s="1"/>
  <c r="AS50" s="1"/>
  <c r="J30"/>
  <c r="P30" s="1"/>
  <c r="V30" s="1"/>
  <c r="AB30" s="1"/>
  <c r="AH30" s="1"/>
  <c r="AN30" s="1"/>
  <c r="AT30" s="1"/>
  <c r="P31"/>
  <c r="V31" s="1"/>
  <c r="AB31" s="1"/>
  <c r="AH31" s="1"/>
  <c r="AN31" s="1"/>
  <c r="AT31" s="1"/>
  <c r="J36"/>
  <c r="P36" s="1"/>
  <c r="V36" s="1"/>
  <c r="AB36" s="1"/>
  <c r="AH36" s="1"/>
  <c r="AN36" s="1"/>
  <c r="AT36" s="1"/>
  <c r="P37"/>
  <c r="V37" s="1"/>
  <c r="AB37" s="1"/>
  <c r="AH37" s="1"/>
  <c r="AN37" s="1"/>
  <c r="AT37" s="1"/>
  <c r="J43"/>
  <c r="P44"/>
  <c r="V44" s="1"/>
  <c r="AB44" s="1"/>
  <c r="AH44" s="1"/>
  <c r="AN44" s="1"/>
  <c r="AT44" s="1"/>
  <c r="J49"/>
  <c r="P49" s="1"/>
  <c r="V49" s="1"/>
  <c r="AB49" s="1"/>
  <c r="AH49" s="1"/>
  <c r="AN49" s="1"/>
  <c r="AT49" s="1"/>
  <c r="P50"/>
  <c r="V50" s="1"/>
  <c r="AB50" s="1"/>
  <c r="AH50" s="1"/>
  <c r="AN50" s="1"/>
  <c r="AT50" s="1"/>
  <c r="I33"/>
  <c r="O33" s="1"/>
  <c r="U33" s="1"/>
  <c r="AA33" s="1"/>
  <c r="AG33" s="1"/>
  <c r="AM33" s="1"/>
  <c r="AS33" s="1"/>
  <c r="O34"/>
  <c r="U34" s="1"/>
  <c r="AA34" s="1"/>
  <c r="AG34" s="1"/>
  <c r="AM34" s="1"/>
  <c r="AS34" s="1"/>
  <c r="I39"/>
  <c r="O39" s="1"/>
  <c r="U39" s="1"/>
  <c r="AA39" s="1"/>
  <c r="AG39" s="1"/>
  <c r="AM39" s="1"/>
  <c r="AS39" s="1"/>
  <c r="O40"/>
  <c r="U40" s="1"/>
  <c r="AA40" s="1"/>
  <c r="AG40" s="1"/>
  <c r="AM40" s="1"/>
  <c r="AS40" s="1"/>
  <c r="I46"/>
  <c r="O46" s="1"/>
  <c r="U46" s="1"/>
  <c r="AA46" s="1"/>
  <c r="AG46" s="1"/>
  <c r="AM46" s="1"/>
  <c r="AS46" s="1"/>
  <c r="O47"/>
  <c r="U47" s="1"/>
  <c r="AA47" s="1"/>
  <c r="AG47" s="1"/>
  <c r="AM47" s="1"/>
  <c r="AS47" s="1"/>
  <c r="I55"/>
  <c r="O55" s="1"/>
  <c r="U55" s="1"/>
  <c r="AA55" s="1"/>
  <c r="AG55" s="1"/>
  <c r="AM55" s="1"/>
  <c r="AS55" s="1"/>
  <c r="O56"/>
  <c r="U56" s="1"/>
  <c r="AA56" s="1"/>
  <c r="AG56" s="1"/>
  <c r="AM56" s="1"/>
  <c r="AS56" s="1"/>
  <c r="J33"/>
  <c r="P33" s="1"/>
  <c r="V33" s="1"/>
  <c r="AB33" s="1"/>
  <c r="AH33" s="1"/>
  <c r="AN33" s="1"/>
  <c r="AT33" s="1"/>
  <c r="P34"/>
  <c r="V34" s="1"/>
  <c r="AB34" s="1"/>
  <c r="AH34" s="1"/>
  <c r="AN34" s="1"/>
  <c r="AT34" s="1"/>
  <c r="J39"/>
  <c r="P39" s="1"/>
  <c r="V39" s="1"/>
  <c r="AB39" s="1"/>
  <c r="AH39" s="1"/>
  <c r="AN39" s="1"/>
  <c r="AT39" s="1"/>
  <c r="P40"/>
  <c r="V40" s="1"/>
  <c r="AB40" s="1"/>
  <c r="AH40" s="1"/>
  <c r="AN40" s="1"/>
  <c r="AT40" s="1"/>
  <c r="J46"/>
  <c r="P46" s="1"/>
  <c r="V46" s="1"/>
  <c r="AB46" s="1"/>
  <c r="AH46" s="1"/>
  <c r="AN46" s="1"/>
  <c r="AT46" s="1"/>
  <c r="P47"/>
  <c r="V47" s="1"/>
  <c r="AB47" s="1"/>
  <c r="AH47" s="1"/>
  <c r="AN47" s="1"/>
  <c r="AT47" s="1"/>
  <c r="J55"/>
  <c r="P55" s="1"/>
  <c r="V55" s="1"/>
  <c r="AB55" s="1"/>
  <c r="AH55" s="1"/>
  <c r="AN55" s="1"/>
  <c r="AT55" s="1"/>
  <c r="P56"/>
  <c r="V56" s="1"/>
  <c r="AB56" s="1"/>
  <c r="AH56" s="1"/>
  <c r="AN56" s="1"/>
  <c r="AT56" s="1"/>
  <c r="J18"/>
  <c r="P19"/>
  <c r="V19" s="1"/>
  <c r="AB19" s="1"/>
  <c r="AH19" s="1"/>
  <c r="AN19" s="1"/>
  <c r="AT19" s="1"/>
  <c r="I18"/>
  <c r="O19"/>
  <c r="U19" s="1"/>
  <c r="AA19" s="1"/>
  <c r="AG19" s="1"/>
  <c r="AM19" s="1"/>
  <c r="AS19" s="1"/>
  <c r="I21"/>
  <c r="O21" s="1"/>
  <c r="U21" s="1"/>
  <c r="AA21" s="1"/>
  <c r="AG21" s="1"/>
  <c r="AM21" s="1"/>
  <c r="AS21" s="1"/>
  <c r="O22"/>
  <c r="U22" s="1"/>
  <c r="AA22" s="1"/>
  <c r="AG22" s="1"/>
  <c r="AM22" s="1"/>
  <c r="AS22" s="1"/>
  <c r="J21"/>
  <c r="P21" s="1"/>
  <c r="V21" s="1"/>
  <c r="AB21" s="1"/>
  <c r="AH21" s="1"/>
  <c r="AN21" s="1"/>
  <c r="AT21" s="1"/>
  <c r="P22"/>
  <c r="V22" s="1"/>
  <c r="AB22" s="1"/>
  <c r="AH22" s="1"/>
  <c r="AN22" s="1"/>
  <c r="AT22" s="1"/>
  <c r="I394"/>
  <c r="O394" s="1"/>
  <c r="U394" s="1"/>
  <c r="AA394" s="1"/>
  <c r="AG394" s="1"/>
  <c r="AM394" s="1"/>
  <c r="AS394" s="1"/>
  <c r="J394"/>
  <c r="P394" s="1"/>
  <c r="V394" s="1"/>
  <c r="AB394" s="1"/>
  <c r="AH394" s="1"/>
  <c r="AN394" s="1"/>
  <c r="AT394" s="1"/>
  <c r="J325"/>
  <c r="P325" s="1"/>
  <c r="V325" s="1"/>
  <c r="AB325" s="1"/>
  <c r="AH325" s="1"/>
  <c r="AN325" s="1"/>
  <c r="AT325" s="1"/>
  <c r="J315"/>
  <c r="P315" s="1"/>
  <c r="V315" s="1"/>
  <c r="AB315" s="1"/>
  <c r="AH315" s="1"/>
  <c r="AN315" s="1"/>
  <c r="AT315" s="1"/>
  <c r="I325"/>
  <c r="O325" s="1"/>
  <c r="U325" s="1"/>
  <c r="AA325" s="1"/>
  <c r="AG325" s="1"/>
  <c r="AM325" s="1"/>
  <c r="AS325" s="1"/>
  <c r="I315"/>
  <c r="O315" s="1"/>
  <c r="U315" s="1"/>
  <c r="AA315" s="1"/>
  <c r="AG315" s="1"/>
  <c r="AM315" s="1"/>
  <c r="AS315" s="1"/>
  <c r="I806"/>
  <c r="O806" s="1"/>
  <c r="U806" s="1"/>
  <c r="AA806" s="1"/>
  <c r="AG806" s="1"/>
  <c r="AM806" s="1"/>
  <c r="AS806" s="1"/>
  <c r="I115"/>
  <c r="J468"/>
  <c r="I367"/>
  <c r="O367" s="1"/>
  <c r="U367" s="1"/>
  <c r="AA367" s="1"/>
  <c r="AG367" s="1"/>
  <c r="AM367" s="1"/>
  <c r="AS367" s="1"/>
  <c r="J367"/>
  <c r="P367" s="1"/>
  <c r="V367" s="1"/>
  <c r="AB367" s="1"/>
  <c r="AH367" s="1"/>
  <c r="AN367" s="1"/>
  <c r="AT367" s="1"/>
  <c r="J710"/>
  <c r="P710" s="1"/>
  <c r="V710" s="1"/>
  <c r="AB710" s="1"/>
  <c r="AH710" s="1"/>
  <c r="AN710" s="1"/>
  <c r="AT710" s="1"/>
  <c r="I780"/>
  <c r="O780" s="1"/>
  <c r="U780" s="1"/>
  <c r="AA780" s="1"/>
  <c r="AG780" s="1"/>
  <c r="AM780" s="1"/>
  <c r="AS780" s="1"/>
  <c r="J806"/>
  <c r="P806" s="1"/>
  <c r="V806" s="1"/>
  <c r="AB806" s="1"/>
  <c r="AH806" s="1"/>
  <c r="AN806" s="1"/>
  <c r="AT806" s="1"/>
  <c r="I468"/>
  <c r="I710"/>
  <c r="O710" s="1"/>
  <c r="U710" s="1"/>
  <c r="AA710" s="1"/>
  <c r="AG710" s="1"/>
  <c r="AM710" s="1"/>
  <c r="AS710" s="1"/>
  <c r="J697"/>
  <c r="P697" s="1"/>
  <c r="V697" s="1"/>
  <c r="AB697" s="1"/>
  <c r="AH697" s="1"/>
  <c r="AN697" s="1"/>
  <c r="AT697" s="1"/>
  <c r="I672"/>
  <c r="J780"/>
  <c r="P780" s="1"/>
  <c r="V780" s="1"/>
  <c r="AB780" s="1"/>
  <c r="AH780" s="1"/>
  <c r="AN780" s="1"/>
  <c r="AT780" s="1"/>
  <c r="J115"/>
  <c r="J131"/>
  <c r="J672"/>
  <c r="I131"/>
  <c r="I372"/>
  <c r="O372" s="1"/>
  <c r="U372" s="1"/>
  <c r="AA372" s="1"/>
  <c r="AG372" s="1"/>
  <c r="AM372" s="1"/>
  <c r="AS372" s="1"/>
  <c r="I401"/>
  <c r="O401" s="1"/>
  <c r="U401" s="1"/>
  <c r="AA401" s="1"/>
  <c r="AG401" s="1"/>
  <c r="AM401" s="1"/>
  <c r="AS401" s="1"/>
  <c r="J372"/>
  <c r="P372" s="1"/>
  <c r="V372" s="1"/>
  <c r="AB372" s="1"/>
  <c r="AH372" s="1"/>
  <c r="AN372" s="1"/>
  <c r="AT372" s="1"/>
  <c r="J401"/>
  <c r="P401" s="1"/>
  <c r="V401" s="1"/>
  <c r="AB401" s="1"/>
  <c r="AH401" s="1"/>
  <c r="AN401" s="1"/>
  <c r="AT401" s="1"/>
  <c r="I697"/>
  <c r="O697" s="1"/>
  <c r="U697" s="1"/>
  <c r="AA697" s="1"/>
  <c r="AG697" s="1"/>
  <c r="AM697" s="1"/>
  <c r="AS697" s="1"/>
  <c r="H822"/>
  <c r="H727"/>
  <c r="H724"/>
  <c r="H721"/>
  <c r="H584"/>
  <c r="H543"/>
  <c r="H406"/>
  <c r="N406" s="1"/>
  <c r="T406" s="1"/>
  <c r="Z406" s="1"/>
  <c r="AF406" s="1"/>
  <c r="AL406" s="1"/>
  <c r="AR406" s="1"/>
  <c r="H399"/>
  <c r="N399" s="1"/>
  <c r="T399" s="1"/>
  <c r="Z399" s="1"/>
  <c r="AF399" s="1"/>
  <c r="AL399" s="1"/>
  <c r="AR399" s="1"/>
  <c r="H337"/>
  <c r="H323"/>
  <c r="H294"/>
  <c r="H251"/>
  <c r="P96" l="1"/>
  <c r="V96" s="1"/>
  <c r="AB96" s="1"/>
  <c r="AH96" s="1"/>
  <c r="AN96" s="1"/>
  <c r="AT96" s="1"/>
  <c r="J88"/>
  <c r="P88" s="1"/>
  <c r="V88" s="1"/>
  <c r="AB88" s="1"/>
  <c r="AH88" s="1"/>
  <c r="AN88" s="1"/>
  <c r="AT88" s="1"/>
  <c r="I88"/>
  <c r="O88" s="1"/>
  <c r="U88" s="1"/>
  <c r="AA88" s="1"/>
  <c r="AG88" s="1"/>
  <c r="AM88" s="1"/>
  <c r="AS88" s="1"/>
  <c r="O89"/>
  <c r="U89" s="1"/>
  <c r="AA89" s="1"/>
  <c r="AG89" s="1"/>
  <c r="AM89" s="1"/>
  <c r="AS89" s="1"/>
  <c r="J665"/>
  <c r="P665" s="1"/>
  <c r="V665" s="1"/>
  <c r="AB665" s="1"/>
  <c r="AH665" s="1"/>
  <c r="AN665" s="1"/>
  <c r="AT665" s="1"/>
  <c r="I665"/>
  <c r="O665" s="1"/>
  <c r="U665" s="1"/>
  <c r="AA665" s="1"/>
  <c r="AG665" s="1"/>
  <c r="AM665" s="1"/>
  <c r="AS665" s="1"/>
  <c r="O666"/>
  <c r="U666" s="1"/>
  <c r="AA666" s="1"/>
  <c r="AG666" s="1"/>
  <c r="AM666" s="1"/>
  <c r="AS666" s="1"/>
  <c r="P666"/>
  <c r="V666" s="1"/>
  <c r="AB666" s="1"/>
  <c r="AH666" s="1"/>
  <c r="AN666" s="1"/>
  <c r="AT666" s="1"/>
  <c r="J573"/>
  <c r="P573" s="1"/>
  <c r="V573" s="1"/>
  <c r="AB573" s="1"/>
  <c r="AH573" s="1"/>
  <c r="AN573" s="1"/>
  <c r="AT573" s="1"/>
  <c r="J349"/>
  <c r="P349" s="1"/>
  <c r="V349" s="1"/>
  <c r="AB349" s="1"/>
  <c r="AH349" s="1"/>
  <c r="AN349" s="1"/>
  <c r="AT349" s="1"/>
  <c r="I573"/>
  <c r="O573" s="1"/>
  <c r="U573" s="1"/>
  <c r="AA573" s="1"/>
  <c r="AG573" s="1"/>
  <c r="AM573" s="1"/>
  <c r="AS573" s="1"/>
  <c r="P322"/>
  <c r="V322" s="1"/>
  <c r="AB322" s="1"/>
  <c r="AH322" s="1"/>
  <c r="AN322" s="1"/>
  <c r="AT322" s="1"/>
  <c r="J311"/>
  <c r="P311" s="1"/>
  <c r="V311" s="1"/>
  <c r="AB311" s="1"/>
  <c r="AH311" s="1"/>
  <c r="AN311" s="1"/>
  <c r="AT311" s="1"/>
  <c r="O322"/>
  <c r="U322" s="1"/>
  <c r="AA322" s="1"/>
  <c r="AG322" s="1"/>
  <c r="AM322" s="1"/>
  <c r="AS322" s="1"/>
  <c r="I311"/>
  <c r="O311" s="1"/>
  <c r="U311" s="1"/>
  <c r="AA311" s="1"/>
  <c r="AG311" s="1"/>
  <c r="AM311" s="1"/>
  <c r="AS311" s="1"/>
  <c r="I142"/>
  <c r="O142" s="1"/>
  <c r="U142" s="1"/>
  <c r="AA142" s="1"/>
  <c r="AG142" s="1"/>
  <c r="AM142" s="1"/>
  <c r="AS142" s="1"/>
  <c r="O223"/>
  <c r="U223" s="1"/>
  <c r="AA223" s="1"/>
  <c r="AG223" s="1"/>
  <c r="AM223" s="1"/>
  <c r="AS223" s="1"/>
  <c r="I216"/>
  <c r="O216" s="1"/>
  <c r="U216" s="1"/>
  <c r="AA216" s="1"/>
  <c r="AG216" s="1"/>
  <c r="AM216" s="1"/>
  <c r="AS216" s="1"/>
  <c r="P223"/>
  <c r="V223" s="1"/>
  <c r="AB223" s="1"/>
  <c r="AH223" s="1"/>
  <c r="AN223" s="1"/>
  <c r="AT223" s="1"/>
  <c r="J216"/>
  <c r="P216" s="1"/>
  <c r="V216" s="1"/>
  <c r="AB216" s="1"/>
  <c r="AH216" s="1"/>
  <c r="AN216" s="1"/>
  <c r="AT216" s="1"/>
  <c r="J253"/>
  <c r="P253" s="1"/>
  <c r="V253" s="1"/>
  <c r="AB253" s="1"/>
  <c r="AH253" s="1"/>
  <c r="AN253" s="1"/>
  <c r="AT253" s="1"/>
  <c r="J533"/>
  <c r="P533" s="1"/>
  <c r="V533" s="1"/>
  <c r="AB533" s="1"/>
  <c r="AH533" s="1"/>
  <c r="AN533" s="1"/>
  <c r="AT533" s="1"/>
  <c r="H583"/>
  <c r="N583" s="1"/>
  <c r="T583" s="1"/>
  <c r="Z583" s="1"/>
  <c r="AF583" s="1"/>
  <c r="AL583" s="1"/>
  <c r="AR583" s="1"/>
  <c r="N584"/>
  <c r="T584" s="1"/>
  <c r="Z584" s="1"/>
  <c r="AF584" s="1"/>
  <c r="AL584" s="1"/>
  <c r="AR584" s="1"/>
  <c r="J568"/>
  <c r="P568" s="1"/>
  <c r="V568" s="1"/>
  <c r="AB568" s="1"/>
  <c r="AH568" s="1"/>
  <c r="AN568" s="1"/>
  <c r="AT568" s="1"/>
  <c r="P569"/>
  <c r="V569" s="1"/>
  <c r="AB569" s="1"/>
  <c r="AH569" s="1"/>
  <c r="AN569" s="1"/>
  <c r="AT569" s="1"/>
  <c r="J424"/>
  <c r="P424" s="1"/>
  <c r="V424" s="1"/>
  <c r="AB424" s="1"/>
  <c r="AH424" s="1"/>
  <c r="AN424" s="1"/>
  <c r="AT424" s="1"/>
  <c r="P425"/>
  <c r="V425" s="1"/>
  <c r="AB425" s="1"/>
  <c r="AH425" s="1"/>
  <c r="AN425" s="1"/>
  <c r="AT425" s="1"/>
  <c r="J306"/>
  <c r="P306" s="1"/>
  <c r="V306" s="1"/>
  <c r="AB306" s="1"/>
  <c r="AH306" s="1"/>
  <c r="AN306" s="1"/>
  <c r="AT306" s="1"/>
  <c r="P307"/>
  <c r="V307" s="1"/>
  <c r="AB307" s="1"/>
  <c r="AH307" s="1"/>
  <c r="AN307" s="1"/>
  <c r="AT307" s="1"/>
  <c r="J482"/>
  <c r="P482" s="1"/>
  <c r="V482" s="1"/>
  <c r="AB482" s="1"/>
  <c r="AH482" s="1"/>
  <c r="AN482" s="1"/>
  <c r="AT482" s="1"/>
  <c r="P483"/>
  <c r="V483" s="1"/>
  <c r="AB483" s="1"/>
  <c r="AH483" s="1"/>
  <c r="AN483" s="1"/>
  <c r="AT483" s="1"/>
  <c r="I487"/>
  <c r="O487" s="1"/>
  <c r="U487" s="1"/>
  <c r="AA487" s="1"/>
  <c r="AG487" s="1"/>
  <c r="AM487" s="1"/>
  <c r="AS487" s="1"/>
  <c r="O488"/>
  <c r="U488" s="1"/>
  <c r="AA488" s="1"/>
  <c r="AG488" s="1"/>
  <c r="AM488" s="1"/>
  <c r="AS488" s="1"/>
  <c r="H336"/>
  <c r="N336" s="1"/>
  <c r="T336" s="1"/>
  <c r="Z336" s="1"/>
  <c r="AF336" s="1"/>
  <c r="AL336" s="1"/>
  <c r="AR336" s="1"/>
  <c r="N337"/>
  <c r="T337" s="1"/>
  <c r="Z337" s="1"/>
  <c r="AF337" s="1"/>
  <c r="AL337" s="1"/>
  <c r="AR337" s="1"/>
  <c r="H819"/>
  <c r="N819" s="1"/>
  <c r="T819" s="1"/>
  <c r="Z819" s="1"/>
  <c r="AF819" s="1"/>
  <c r="AL819" s="1"/>
  <c r="AR819" s="1"/>
  <c r="N822"/>
  <c r="T822" s="1"/>
  <c r="Z822" s="1"/>
  <c r="AF822" s="1"/>
  <c r="AL822" s="1"/>
  <c r="AR822" s="1"/>
  <c r="J130"/>
  <c r="P130" s="1"/>
  <c r="V130" s="1"/>
  <c r="AB130" s="1"/>
  <c r="AH130" s="1"/>
  <c r="AN130" s="1"/>
  <c r="AT130" s="1"/>
  <c r="P131"/>
  <c r="V131" s="1"/>
  <c r="AB131" s="1"/>
  <c r="AH131" s="1"/>
  <c r="AN131" s="1"/>
  <c r="AT131" s="1"/>
  <c r="P178"/>
  <c r="V178" s="1"/>
  <c r="AB178" s="1"/>
  <c r="AH178" s="1"/>
  <c r="AN178" s="1"/>
  <c r="AT178" s="1"/>
  <c r="J169"/>
  <c r="P169" s="1"/>
  <c r="V169" s="1"/>
  <c r="AB169" s="1"/>
  <c r="AH169" s="1"/>
  <c r="AN169" s="1"/>
  <c r="AT169" s="1"/>
  <c r="O178"/>
  <c r="U178" s="1"/>
  <c r="AA178" s="1"/>
  <c r="AG178" s="1"/>
  <c r="AM178" s="1"/>
  <c r="AS178" s="1"/>
  <c r="I169"/>
  <c r="O169" s="1"/>
  <c r="U169" s="1"/>
  <c r="AA169" s="1"/>
  <c r="AG169" s="1"/>
  <c r="AM169" s="1"/>
  <c r="AS169" s="1"/>
  <c r="H720"/>
  <c r="N720" s="1"/>
  <c r="T720" s="1"/>
  <c r="Z720" s="1"/>
  <c r="AF720" s="1"/>
  <c r="AL720" s="1"/>
  <c r="AR720" s="1"/>
  <c r="N721"/>
  <c r="T721" s="1"/>
  <c r="Z721" s="1"/>
  <c r="AF721" s="1"/>
  <c r="AL721" s="1"/>
  <c r="AR721" s="1"/>
  <c r="J114"/>
  <c r="P114" s="1"/>
  <c r="V114" s="1"/>
  <c r="AB114" s="1"/>
  <c r="AH114" s="1"/>
  <c r="AN114" s="1"/>
  <c r="AT114" s="1"/>
  <c r="P115"/>
  <c r="V115" s="1"/>
  <c r="AB115" s="1"/>
  <c r="AH115" s="1"/>
  <c r="AN115" s="1"/>
  <c r="AT115" s="1"/>
  <c r="J467"/>
  <c r="P467" s="1"/>
  <c r="V467" s="1"/>
  <c r="AB467" s="1"/>
  <c r="AH467" s="1"/>
  <c r="AN467" s="1"/>
  <c r="AT467" s="1"/>
  <c r="P468"/>
  <c r="V468" s="1"/>
  <c r="AB468" s="1"/>
  <c r="AH468" s="1"/>
  <c r="AN468" s="1"/>
  <c r="AT468" s="1"/>
  <c r="J142"/>
  <c r="P142" s="1"/>
  <c r="V142" s="1"/>
  <c r="AB142" s="1"/>
  <c r="AH142" s="1"/>
  <c r="AN142" s="1"/>
  <c r="AT142" s="1"/>
  <c r="I130"/>
  <c r="O130" s="1"/>
  <c r="U130" s="1"/>
  <c r="AA130" s="1"/>
  <c r="AG130" s="1"/>
  <c r="AM130" s="1"/>
  <c r="AS130" s="1"/>
  <c r="O131"/>
  <c r="U131" s="1"/>
  <c r="AA131" s="1"/>
  <c r="AG131" s="1"/>
  <c r="AM131" s="1"/>
  <c r="AS131" s="1"/>
  <c r="I568"/>
  <c r="O568" s="1"/>
  <c r="U568" s="1"/>
  <c r="AA568" s="1"/>
  <c r="AG568" s="1"/>
  <c r="AM568" s="1"/>
  <c r="AS568" s="1"/>
  <c r="O569"/>
  <c r="U569" s="1"/>
  <c r="AA569" s="1"/>
  <c r="AG569" s="1"/>
  <c r="AM569" s="1"/>
  <c r="AS569" s="1"/>
  <c r="I500"/>
  <c r="O500" s="1"/>
  <c r="U500" s="1"/>
  <c r="AA500" s="1"/>
  <c r="AG500" s="1"/>
  <c r="AM500" s="1"/>
  <c r="AS500" s="1"/>
  <c r="O501"/>
  <c r="U501" s="1"/>
  <c r="AA501" s="1"/>
  <c r="AG501" s="1"/>
  <c r="AM501" s="1"/>
  <c r="AS501" s="1"/>
  <c r="I482"/>
  <c r="O482" s="1"/>
  <c r="U482" s="1"/>
  <c r="AA482" s="1"/>
  <c r="AG482" s="1"/>
  <c r="AM482" s="1"/>
  <c r="AS482" s="1"/>
  <c r="O483"/>
  <c r="U483" s="1"/>
  <c r="AA483" s="1"/>
  <c r="AG483" s="1"/>
  <c r="AM483" s="1"/>
  <c r="AS483" s="1"/>
  <c r="J269"/>
  <c r="P269" s="1"/>
  <c r="V269" s="1"/>
  <c r="AB269" s="1"/>
  <c r="AH269" s="1"/>
  <c r="AN269" s="1"/>
  <c r="AT269" s="1"/>
  <c r="P270"/>
  <c r="V270" s="1"/>
  <c r="AB270" s="1"/>
  <c r="AH270" s="1"/>
  <c r="AN270" s="1"/>
  <c r="AT270" s="1"/>
  <c r="I253"/>
  <c r="O253" s="1"/>
  <c r="U253" s="1"/>
  <c r="AA253" s="1"/>
  <c r="AG253" s="1"/>
  <c r="AM253" s="1"/>
  <c r="AS253" s="1"/>
  <c r="J283"/>
  <c r="P283" s="1"/>
  <c r="V283" s="1"/>
  <c r="AB283" s="1"/>
  <c r="AH283" s="1"/>
  <c r="AN283" s="1"/>
  <c r="AT283" s="1"/>
  <c r="H293"/>
  <c r="N293" s="1"/>
  <c r="T293" s="1"/>
  <c r="Z293" s="1"/>
  <c r="AF293" s="1"/>
  <c r="AL293" s="1"/>
  <c r="AR293" s="1"/>
  <c r="N294"/>
  <c r="T294" s="1"/>
  <c r="Z294" s="1"/>
  <c r="AF294" s="1"/>
  <c r="AL294" s="1"/>
  <c r="AR294" s="1"/>
  <c r="H723"/>
  <c r="N723" s="1"/>
  <c r="T723" s="1"/>
  <c r="Z723" s="1"/>
  <c r="AF723" s="1"/>
  <c r="AL723" s="1"/>
  <c r="AR723" s="1"/>
  <c r="N724"/>
  <c r="T724" s="1"/>
  <c r="Z724" s="1"/>
  <c r="AF724" s="1"/>
  <c r="AL724" s="1"/>
  <c r="AR724" s="1"/>
  <c r="I467"/>
  <c r="O467" s="1"/>
  <c r="U467" s="1"/>
  <c r="AA467" s="1"/>
  <c r="AG467" s="1"/>
  <c r="AM467" s="1"/>
  <c r="AS467" s="1"/>
  <c r="O468"/>
  <c r="U468" s="1"/>
  <c r="AA468" s="1"/>
  <c r="AG468" s="1"/>
  <c r="AM468" s="1"/>
  <c r="AS468" s="1"/>
  <c r="I114"/>
  <c r="O114" s="1"/>
  <c r="U114" s="1"/>
  <c r="AA114" s="1"/>
  <c r="AG114" s="1"/>
  <c r="AM114" s="1"/>
  <c r="AS114" s="1"/>
  <c r="O115"/>
  <c r="U115" s="1"/>
  <c r="AA115" s="1"/>
  <c r="AG115" s="1"/>
  <c r="AM115" s="1"/>
  <c r="AS115" s="1"/>
  <c r="H250"/>
  <c r="N250" s="1"/>
  <c r="T250" s="1"/>
  <c r="Z250" s="1"/>
  <c r="AF250" s="1"/>
  <c r="AL250" s="1"/>
  <c r="AR250" s="1"/>
  <c r="N251"/>
  <c r="T251" s="1"/>
  <c r="Z251" s="1"/>
  <c r="AF251" s="1"/>
  <c r="AL251" s="1"/>
  <c r="AR251" s="1"/>
  <c r="H322"/>
  <c r="N322" s="1"/>
  <c r="T322" s="1"/>
  <c r="Z322" s="1"/>
  <c r="AF322" s="1"/>
  <c r="AL322" s="1"/>
  <c r="AR322" s="1"/>
  <c r="N323"/>
  <c r="T323" s="1"/>
  <c r="Z323" s="1"/>
  <c r="AF323" s="1"/>
  <c r="AL323" s="1"/>
  <c r="AR323" s="1"/>
  <c r="H542"/>
  <c r="N542" s="1"/>
  <c r="T542" s="1"/>
  <c r="Z542" s="1"/>
  <c r="AF542" s="1"/>
  <c r="AL542" s="1"/>
  <c r="AR542" s="1"/>
  <c r="N543"/>
  <c r="T543" s="1"/>
  <c r="Z543" s="1"/>
  <c r="AF543" s="1"/>
  <c r="AL543" s="1"/>
  <c r="AR543" s="1"/>
  <c r="H726"/>
  <c r="N726" s="1"/>
  <c r="T726" s="1"/>
  <c r="Z726" s="1"/>
  <c r="AF726" s="1"/>
  <c r="AL726" s="1"/>
  <c r="AR726" s="1"/>
  <c r="N727"/>
  <c r="T727" s="1"/>
  <c r="Z727" s="1"/>
  <c r="AF727" s="1"/>
  <c r="AL727" s="1"/>
  <c r="AR727" s="1"/>
  <c r="P672"/>
  <c r="V672" s="1"/>
  <c r="AB672" s="1"/>
  <c r="AH672" s="1"/>
  <c r="AN672" s="1"/>
  <c r="AT672" s="1"/>
  <c r="O672"/>
  <c r="U672" s="1"/>
  <c r="AA672" s="1"/>
  <c r="AG672" s="1"/>
  <c r="AM672" s="1"/>
  <c r="AS672" s="1"/>
  <c r="I283"/>
  <c r="O283" s="1"/>
  <c r="U283" s="1"/>
  <c r="AA283" s="1"/>
  <c r="AG283" s="1"/>
  <c r="AM283" s="1"/>
  <c r="AS283" s="1"/>
  <c r="I349"/>
  <c r="O349" s="1"/>
  <c r="U349" s="1"/>
  <c r="AA349" s="1"/>
  <c r="AG349" s="1"/>
  <c r="AM349" s="1"/>
  <c r="AS349" s="1"/>
  <c r="I533"/>
  <c r="O533" s="1"/>
  <c r="U533" s="1"/>
  <c r="AA533" s="1"/>
  <c r="AG533" s="1"/>
  <c r="AM533" s="1"/>
  <c r="AS533" s="1"/>
  <c r="J487"/>
  <c r="P487" s="1"/>
  <c r="V487" s="1"/>
  <c r="AB487" s="1"/>
  <c r="AH487" s="1"/>
  <c r="AN487" s="1"/>
  <c r="AT487" s="1"/>
  <c r="P488"/>
  <c r="V488" s="1"/>
  <c r="AB488" s="1"/>
  <c r="AH488" s="1"/>
  <c r="AN488" s="1"/>
  <c r="AT488" s="1"/>
  <c r="J459"/>
  <c r="P459" s="1"/>
  <c r="V459" s="1"/>
  <c r="AB459" s="1"/>
  <c r="AH459" s="1"/>
  <c r="AN459" s="1"/>
  <c r="AT459" s="1"/>
  <c r="P460"/>
  <c r="V460" s="1"/>
  <c r="AB460" s="1"/>
  <c r="AH460" s="1"/>
  <c r="AN460" s="1"/>
  <c r="AT460" s="1"/>
  <c r="I424"/>
  <c r="O424" s="1"/>
  <c r="U424" s="1"/>
  <c r="AA424" s="1"/>
  <c r="AG424" s="1"/>
  <c r="AM424" s="1"/>
  <c r="AS424" s="1"/>
  <c r="O425"/>
  <c r="U425" s="1"/>
  <c r="AA425" s="1"/>
  <c r="AG425" s="1"/>
  <c r="AM425" s="1"/>
  <c r="AS425" s="1"/>
  <c r="I306"/>
  <c r="O306" s="1"/>
  <c r="U306" s="1"/>
  <c r="AA306" s="1"/>
  <c r="AG306" s="1"/>
  <c r="AM306" s="1"/>
  <c r="AS306" s="1"/>
  <c r="O307"/>
  <c r="U307" s="1"/>
  <c r="AA307" s="1"/>
  <c r="AG307" s="1"/>
  <c r="AM307" s="1"/>
  <c r="AS307" s="1"/>
  <c r="I459"/>
  <c r="O459" s="1"/>
  <c r="U459" s="1"/>
  <c r="AA459" s="1"/>
  <c r="AG459" s="1"/>
  <c r="AM459" s="1"/>
  <c r="AS459" s="1"/>
  <c r="O460"/>
  <c r="U460" s="1"/>
  <c r="AA460" s="1"/>
  <c r="AG460" s="1"/>
  <c r="AM460" s="1"/>
  <c r="AS460" s="1"/>
  <c r="J500"/>
  <c r="P500" s="1"/>
  <c r="V500" s="1"/>
  <c r="AB500" s="1"/>
  <c r="AH500" s="1"/>
  <c r="AN500" s="1"/>
  <c r="AT500" s="1"/>
  <c r="P501"/>
  <c r="V501" s="1"/>
  <c r="AB501" s="1"/>
  <c r="AH501" s="1"/>
  <c r="AN501" s="1"/>
  <c r="AT501" s="1"/>
  <c r="P43"/>
  <c r="V43" s="1"/>
  <c r="AB43" s="1"/>
  <c r="AH43" s="1"/>
  <c r="AN43" s="1"/>
  <c r="AT43" s="1"/>
  <c r="J42"/>
  <c r="P42" s="1"/>
  <c r="V42" s="1"/>
  <c r="AB42" s="1"/>
  <c r="AH42" s="1"/>
  <c r="AN42" s="1"/>
  <c r="AT42" s="1"/>
  <c r="O43"/>
  <c r="U43" s="1"/>
  <c r="AA43" s="1"/>
  <c r="AG43" s="1"/>
  <c r="AM43" s="1"/>
  <c r="AS43" s="1"/>
  <c r="I42"/>
  <c r="O42" s="1"/>
  <c r="U42" s="1"/>
  <c r="AA42" s="1"/>
  <c r="AG42" s="1"/>
  <c r="AM42" s="1"/>
  <c r="AS42" s="1"/>
  <c r="P18"/>
  <c r="V18" s="1"/>
  <c r="AB18" s="1"/>
  <c r="AH18" s="1"/>
  <c r="AN18" s="1"/>
  <c r="AT18" s="1"/>
  <c r="J17"/>
  <c r="P17" s="1"/>
  <c r="V17" s="1"/>
  <c r="AB17" s="1"/>
  <c r="AH17" s="1"/>
  <c r="AN17" s="1"/>
  <c r="AT17" s="1"/>
  <c r="O18"/>
  <c r="U18" s="1"/>
  <c r="AA18" s="1"/>
  <c r="AG18" s="1"/>
  <c r="AM18" s="1"/>
  <c r="AS18" s="1"/>
  <c r="I17"/>
  <c r="O17" s="1"/>
  <c r="U17" s="1"/>
  <c r="AA17" s="1"/>
  <c r="AG17" s="1"/>
  <c r="AM17" s="1"/>
  <c r="AS17" s="1"/>
  <c r="I384"/>
  <c r="I366"/>
  <c r="O366" s="1"/>
  <c r="U366" s="1"/>
  <c r="AA366" s="1"/>
  <c r="AG366" s="1"/>
  <c r="AM366" s="1"/>
  <c r="AS366" s="1"/>
  <c r="J366"/>
  <c r="P366" s="1"/>
  <c r="V366" s="1"/>
  <c r="AB366" s="1"/>
  <c r="AH366" s="1"/>
  <c r="AN366" s="1"/>
  <c r="AT366" s="1"/>
  <c r="J384"/>
  <c r="I383" l="1"/>
  <c r="O383" s="1"/>
  <c r="U383" s="1"/>
  <c r="AA383" s="1"/>
  <c r="AG383" s="1"/>
  <c r="AM383" s="1"/>
  <c r="AS383" s="1"/>
  <c r="J383"/>
  <c r="P383" s="1"/>
  <c r="V383" s="1"/>
  <c r="AB383" s="1"/>
  <c r="AH383" s="1"/>
  <c r="AN383" s="1"/>
  <c r="AT383" s="1"/>
  <c r="J466"/>
  <c r="P466" s="1"/>
  <c r="V466" s="1"/>
  <c r="AB466" s="1"/>
  <c r="AH466" s="1"/>
  <c r="AN466" s="1"/>
  <c r="AT466" s="1"/>
  <c r="I168"/>
  <c r="O168" s="1"/>
  <c r="U168" s="1"/>
  <c r="AA168" s="1"/>
  <c r="AG168" s="1"/>
  <c r="AM168" s="1"/>
  <c r="AS168" s="1"/>
  <c r="I466"/>
  <c r="O466" s="1"/>
  <c r="U466" s="1"/>
  <c r="AA466" s="1"/>
  <c r="AG466" s="1"/>
  <c r="AM466" s="1"/>
  <c r="AS466" s="1"/>
  <c r="J168"/>
  <c r="P168" s="1"/>
  <c r="V168" s="1"/>
  <c r="AB168" s="1"/>
  <c r="AH168" s="1"/>
  <c r="AN168" s="1"/>
  <c r="AT168" s="1"/>
  <c r="P384"/>
  <c r="V384" s="1"/>
  <c r="AB384" s="1"/>
  <c r="AH384" s="1"/>
  <c r="AN384" s="1"/>
  <c r="AT384" s="1"/>
  <c r="O384"/>
  <c r="U384" s="1"/>
  <c r="AA384" s="1"/>
  <c r="AG384" s="1"/>
  <c r="AM384" s="1"/>
  <c r="AS384" s="1"/>
  <c r="I16"/>
  <c r="O16" s="1"/>
  <c r="U16" s="1"/>
  <c r="AA16" s="1"/>
  <c r="AG16" s="1"/>
  <c r="AM16" s="1"/>
  <c r="AS16" s="1"/>
  <c r="J16"/>
  <c r="P16" s="1"/>
  <c r="V16" s="1"/>
  <c r="AB16" s="1"/>
  <c r="AH16" s="1"/>
  <c r="AN16" s="1"/>
  <c r="AT16" s="1"/>
  <c r="H404"/>
  <c r="H397"/>
  <c r="I15" l="1"/>
  <c r="I830" s="1"/>
  <c r="O830" s="1"/>
  <c r="U830" s="1"/>
  <c r="AA830" s="1"/>
  <c r="AG830" s="1"/>
  <c r="AM830" s="1"/>
  <c r="AS830" s="1"/>
  <c r="J15"/>
  <c r="P15" s="1"/>
  <c r="V15" s="1"/>
  <c r="AB15" s="1"/>
  <c r="AH15" s="1"/>
  <c r="AN15" s="1"/>
  <c r="AT15" s="1"/>
  <c r="H394"/>
  <c r="N394" s="1"/>
  <c r="T394" s="1"/>
  <c r="Z394" s="1"/>
  <c r="AF394" s="1"/>
  <c r="AL394" s="1"/>
  <c r="AR394" s="1"/>
  <c r="N397"/>
  <c r="T397" s="1"/>
  <c r="Z397" s="1"/>
  <c r="AF397" s="1"/>
  <c r="AL397" s="1"/>
  <c r="AR397" s="1"/>
  <c r="H401"/>
  <c r="N401" s="1"/>
  <c r="T401" s="1"/>
  <c r="Z401" s="1"/>
  <c r="AF401" s="1"/>
  <c r="AL401" s="1"/>
  <c r="AR401" s="1"/>
  <c r="N404"/>
  <c r="T404" s="1"/>
  <c r="Z404" s="1"/>
  <c r="AF404" s="1"/>
  <c r="AL404" s="1"/>
  <c r="AR404" s="1"/>
  <c r="H71"/>
  <c r="H40"/>
  <c r="N40" s="1"/>
  <c r="T40" s="1"/>
  <c r="Z40" s="1"/>
  <c r="AF40" s="1"/>
  <c r="AL40" s="1"/>
  <c r="AR40" s="1"/>
  <c r="J830" l="1"/>
  <c r="P830" s="1"/>
  <c r="V830" s="1"/>
  <c r="AB830" s="1"/>
  <c r="AH830" s="1"/>
  <c r="AN830" s="1"/>
  <c r="AT830" s="1"/>
  <c r="O15"/>
  <c r="U15" s="1"/>
  <c r="AA15" s="1"/>
  <c r="AG15" s="1"/>
  <c r="AM15" s="1"/>
  <c r="AS15" s="1"/>
  <c r="H70"/>
  <c r="N70" s="1"/>
  <c r="T70" s="1"/>
  <c r="Z70" s="1"/>
  <c r="AF70" s="1"/>
  <c r="AL70" s="1"/>
  <c r="AR70" s="1"/>
  <c r="N71"/>
  <c r="T71" s="1"/>
  <c r="Z71" s="1"/>
  <c r="AF71" s="1"/>
  <c r="AL71" s="1"/>
  <c r="AR71" s="1"/>
  <c r="H39"/>
  <c r="N39" s="1"/>
  <c r="T39" s="1"/>
  <c r="Z39" s="1"/>
  <c r="AF39" s="1"/>
  <c r="AL39" s="1"/>
  <c r="AR39" s="1"/>
  <c r="H112" l="1"/>
  <c r="H109"/>
  <c r="H94"/>
  <c r="H68"/>
  <c r="H34"/>
  <c r="H804"/>
  <c r="N804" s="1"/>
  <c r="T804" s="1"/>
  <c r="Z804" s="1"/>
  <c r="AF804" s="1"/>
  <c r="AL804" s="1"/>
  <c r="AR804" s="1"/>
  <c r="H357"/>
  <c r="N357" s="1"/>
  <c r="T357" s="1"/>
  <c r="Z357" s="1"/>
  <c r="AF357" s="1"/>
  <c r="AL357" s="1"/>
  <c r="AR357" s="1"/>
  <c r="N94" l="1"/>
  <c r="T94" s="1"/>
  <c r="Z94" s="1"/>
  <c r="AF94" s="1"/>
  <c r="AL94" s="1"/>
  <c r="AR94" s="1"/>
  <c r="H89"/>
  <c r="N89" s="1"/>
  <c r="T89" s="1"/>
  <c r="Z89" s="1"/>
  <c r="AF89" s="1"/>
  <c r="AL89" s="1"/>
  <c r="AR89" s="1"/>
  <c r="H33"/>
  <c r="N33" s="1"/>
  <c r="T33" s="1"/>
  <c r="Z33" s="1"/>
  <c r="AF33" s="1"/>
  <c r="AL33" s="1"/>
  <c r="AR33" s="1"/>
  <c r="N34"/>
  <c r="T34" s="1"/>
  <c r="Z34" s="1"/>
  <c r="AF34" s="1"/>
  <c r="AL34" s="1"/>
  <c r="AR34" s="1"/>
  <c r="H108"/>
  <c r="N108" s="1"/>
  <c r="T108" s="1"/>
  <c r="Z108" s="1"/>
  <c r="AF108" s="1"/>
  <c r="AL108" s="1"/>
  <c r="AR108" s="1"/>
  <c r="N109"/>
  <c r="T109" s="1"/>
  <c r="Z109" s="1"/>
  <c r="AF109" s="1"/>
  <c r="AL109" s="1"/>
  <c r="AR109" s="1"/>
  <c r="H67"/>
  <c r="N67" s="1"/>
  <c r="T67" s="1"/>
  <c r="Z67" s="1"/>
  <c r="AF67" s="1"/>
  <c r="AL67" s="1"/>
  <c r="AR67" s="1"/>
  <c r="N68"/>
  <c r="T68" s="1"/>
  <c r="Z68" s="1"/>
  <c r="AF68" s="1"/>
  <c r="AL68" s="1"/>
  <c r="AR68" s="1"/>
  <c r="H111"/>
  <c r="N111" s="1"/>
  <c r="T111" s="1"/>
  <c r="Z111" s="1"/>
  <c r="AF111" s="1"/>
  <c r="AL111" s="1"/>
  <c r="AR111" s="1"/>
  <c r="N112"/>
  <c r="T112" s="1"/>
  <c r="Z112" s="1"/>
  <c r="AF112" s="1"/>
  <c r="AL112" s="1"/>
  <c r="AR112" s="1"/>
  <c r="H803"/>
  <c r="N803" s="1"/>
  <c r="T803" s="1"/>
  <c r="Z803" s="1"/>
  <c r="AF803" s="1"/>
  <c r="AL803" s="1"/>
  <c r="AR803" s="1"/>
  <c r="H356"/>
  <c r="N356" s="1"/>
  <c r="T356" s="1"/>
  <c r="Z356" s="1"/>
  <c r="AF356" s="1"/>
  <c r="AL356" s="1"/>
  <c r="AR356" s="1"/>
  <c r="H702"/>
  <c r="N702" s="1"/>
  <c r="T702" s="1"/>
  <c r="Z702" s="1"/>
  <c r="AF702" s="1"/>
  <c r="AL702" s="1"/>
  <c r="AR702" s="1"/>
  <c r="H134" l="1"/>
  <c r="N134" s="1"/>
  <c r="T134" s="1"/>
  <c r="Z134" s="1"/>
  <c r="AF134" s="1"/>
  <c r="AL134" s="1"/>
  <c r="AR134" s="1"/>
  <c r="H80"/>
  <c r="H56"/>
  <c r="H351"/>
  <c r="H350" l="1"/>
  <c r="N350" s="1"/>
  <c r="T350" s="1"/>
  <c r="Z350" s="1"/>
  <c r="AF350" s="1"/>
  <c r="AL350" s="1"/>
  <c r="AR350" s="1"/>
  <c r="N351"/>
  <c r="T351" s="1"/>
  <c r="Z351" s="1"/>
  <c r="AF351" s="1"/>
  <c r="AL351" s="1"/>
  <c r="AR351" s="1"/>
  <c r="H55"/>
  <c r="N55" s="1"/>
  <c r="T55" s="1"/>
  <c r="Z55" s="1"/>
  <c r="AF55" s="1"/>
  <c r="AL55" s="1"/>
  <c r="AR55" s="1"/>
  <c r="N56"/>
  <c r="T56" s="1"/>
  <c r="Z56" s="1"/>
  <c r="AF56" s="1"/>
  <c r="AL56" s="1"/>
  <c r="AR56" s="1"/>
  <c r="H79"/>
  <c r="N79" s="1"/>
  <c r="T79" s="1"/>
  <c r="Z79" s="1"/>
  <c r="AF79" s="1"/>
  <c r="AL79" s="1"/>
  <c r="AR79" s="1"/>
  <c r="N80"/>
  <c r="T80" s="1"/>
  <c r="Z80" s="1"/>
  <c r="AF80" s="1"/>
  <c r="AL80" s="1"/>
  <c r="AR80" s="1"/>
  <c r="H809"/>
  <c r="N809" s="1"/>
  <c r="T809" s="1"/>
  <c r="Z809" s="1"/>
  <c r="AF809" s="1"/>
  <c r="AL809" s="1"/>
  <c r="AR809" s="1"/>
  <c r="H695"/>
  <c r="N695" s="1"/>
  <c r="T695" s="1"/>
  <c r="Z695" s="1"/>
  <c r="AF695" s="1"/>
  <c r="AL695" s="1"/>
  <c r="AR695" s="1"/>
  <c r="H677"/>
  <c r="N677" s="1"/>
  <c r="T677" s="1"/>
  <c r="Z677" s="1"/>
  <c r="AF677" s="1"/>
  <c r="AL677" s="1"/>
  <c r="AR677" s="1"/>
  <c r="H575"/>
  <c r="N575" s="1"/>
  <c r="T575" s="1"/>
  <c r="Z575" s="1"/>
  <c r="AF575" s="1"/>
  <c r="AL575" s="1"/>
  <c r="AR575" s="1"/>
  <c r="H574" l="1"/>
  <c r="N574" s="1"/>
  <c r="T574" s="1"/>
  <c r="Z574" s="1"/>
  <c r="AF574" s="1"/>
  <c r="AL574" s="1"/>
  <c r="AR574" s="1"/>
  <c r="H694"/>
  <c r="N694" s="1"/>
  <c r="T694" s="1"/>
  <c r="Z694" s="1"/>
  <c r="AF694" s="1"/>
  <c r="AL694" s="1"/>
  <c r="AR694" s="1"/>
  <c r="H551"/>
  <c r="N551" s="1"/>
  <c r="T551" s="1"/>
  <c r="Z551" s="1"/>
  <c r="AF551" s="1"/>
  <c r="AL551" s="1"/>
  <c r="AR551" s="1"/>
  <c r="H291"/>
  <c r="N291" s="1"/>
  <c r="T291" s="1"/>
  <c r="Z291" s="1"/>
  <c r="AF291" s="1"/>
  <c r="AL291" s="1"/>
  <c r="AR291" s="1"/>
  <c r="H303"/>
  <c r="N303" s="1"/>
  <c r="T303" s="1"/>
  <c r="Z303" s="1"/>
  <c r="AF303" s="1"/>
  <c r="AL303" s="1"/>
  <c r="AR303" s="1"/>
  <c r="H300"/>
  <c r="N300" s="1"/>
  <c r="T300" s="1"/>
  <c r="Z300" s="1"/>
  <c r="AF300" s="1"/>
  <c r="AL300" s="1"/>
  <c r="AR300" s="1"/>
  <c r="H297"/>
  <c r="N297" s="1"/>
  <c r="T297" s="1"/>
  <c r="Z297" s="1"/>
  <c r="AF297" s="1"/>
  <c r="AL297" s="1"/>
  <c r="AR297" s="1"/>
  <c r="H285"/>
  <c r="N285" s="1"/>
  <c r="T285" s="1"/>
  <c r="Z285" s="1"/>
  <c r="AF285" s="1"/>
  <c r="AL285" s="1"/>
  <c r="AR285" s="1"/>
  <c r="H288"/>
  <c r="N288" s="1"/>
  <c r="T288" s="1"/>
  <c r="Z288" s="1"/>
  <c r="AF288" s="1"/>
  <c r="AL288" s="1"/>
  <c r="AR288" s="1"/>
  <c r="H299" l="1"/>
  <c r="N299" s="1"/>
  <c r="T299" s="1"/>
  <c r="Z299" s="1"/>
  <c r="AF299" s="1"/>
  <c r="AL299" s="1"/>
  <c r="AR299" s="1"/>
  <c r="H290"/>
  <c r="N290" s="1"/>
  <c r="T290" s="1"/>
  <c r="Z290" s="1"/>
  <c r="AF290" s="1"/>
  <c r="AL290" s="1"/>
  <c r="AR290" s="1"/>
  <c r="H548"/>
  <c r="H287"/>
  <c r="N287" s="1"/>
  <c r="T287" s="1"/>
  <c r="Z287" s="1"/>
  <c r="AF287" s="1"/>
  <c r="AL287" s="1"/>
  <c r="AR287" s="1"/>
  <c r="H296"/>
  <c r="N296" s="1"/>
  <c r="T296" s="1"/>
  <c r="Z296" s="1"/>
  <c r="AF296" s="1"/>
  <c r="AL296" s="1"/>
  <c r="AR296" s="1"/>
  <c r="H284"/>
  <c r="N284" s="1"/>
  <c r="T284" s="1"/>
  <c r="Z284" s="1"/>
  <c r="AF284" s="1"/>
  <c r="AL284" s="1"/>
  <c r="AR284" s="1"/>
  <c r="H302"/>
  <c r="N302" s="1"/>
  <c r="T302" s="1"/>
  <c r="Z302" s="1"/>
  <c r="AF302" s="1"/>
  <c r="AL302" s="1"/>
  <c r="AR302" s="1"/>
  <c r="H533" l="1"/>
  <c r="N533" s="1"/>
  <c r="T533" s="1"/>
  <c r="Z533" s="1"/>
  <c r="AF533" s="1"/>
  <c r="AL533" s="1"/>
  <c r="AR533" s="1"/>
  <c r="N548"/>
  <c r="T548" s="1"/>
  <c r="Z548" s="1"/>
  <c r="AF548" s="1"/>
  <c r="AL548" s="1"/>
  <c r="AR548" s="1"/>
  <c r="H283"/>
  <c r="N283" s="1"/>
  <c r="T283" s="1"/>
  <c r="Z283" s="1"/>
  <c r="AF283" s="1"/>
  <c r="AL283" s="1"/>
  <c r="AR283" s="1"/>
  <c r="H118"/>
  <c r="N118" s="1"/>
  <c r="T118" s="1"/>
  <c r="Z118" s="1"/>
  <c r="AF118" s="1"/>
  <c r="AL118" s="1"/>
  <c r="AR118" s="1"/>
  <c r="H827" l="1"/>
  <c r="H824" l="1"/>
  <c r="N824" s="1"/>
  <c r="T824" s="1"/>
  <c r="Z824" s="1"/>
  <c r="AF824" s="1"/>
  <c r="AL824" s="1"/>
  <c r="AR824" s="1"/>
  <c r="N827"/>
  <c r="T827" s="1"/>
  <c r="Z827" s="1"/>
  <c r="AF827" s="1"/>
  <c r="AL827" s="1"/>
  <c r="AR827" s="1"/>
  <c r="H375"/>
  <c r="N375" s="1"/>
  <c r="T375" s="1"/>
  <c r="Z375" s="1"/>
  <c r="AF375" s="1"/>
  <c r="AL375" s="1"/>
  <c r="AR375" s="1"/>
  <c r="H370"/>
  <c r="N370" s="1"/>
  <c r="T370" s="1"/>
  <c r="Z370" s="1"/>
  <c r="AF370" s="1"/>
  <c r="AL370" s="1"/>
  <c r="AR370" s="1"/>
  <c r="H578"/>
  <c r="N578" s="1"/>
  <c r="T578" s="1"/>
  <c r="Z578" s="1"/>
  <c r="AF578" s="1"/>
  <c r="AL578" s="1"/>
  <c r="AR578" s="1"/>
  <c r="H156"/>
  <c r="N156" s="1"/>
  <c r="T156" s="1"/>
  <c r="Z156" s="1"/>
  <c r="AF156" s="1"/>
  <c r="AL156" s="1"/>
  <c r="AR156" s="1"/>
  <c r="H47"/>
  <c r="N47" s="1"/>
  <c r="T47" s="1"/>
  <c r="Z47" s="1"/>
  <c r="AF47" s="1"/>
  <c r="AL47" s="1"/>
  <c r="AR47" s="1"/>
  <c r="H22"/>
  <c r="N22" s="1"/>
  <c r="T22" s="1"/>
  <c r="Z22" s="1"/>
  <c r="AF22" s="1"/>
  <c r="AL22" s="1"/>
  <c r="AR22" s="1"/>
  <c r="H46" l="1"/>
  <c r="N46" s="1"/>
  <c r="T46" s="1"/>
  <c r="Z46" s="1"/>
  <c r="AF46" s="1"/>
  <c r="AL46" s="1"/>
  <c r="AR46" s="1"/>
  <c r="H155"/>
  <c r="N155" s="1"/>
  <c r="T155" s="1"/>
  <c r="Z155" s="1"/>
  <c r="AF155" s="1"/>
  <c r="AL155" s="1"/>
  <c r="AR155" s="1"/>
  <c r="H21"/>
  <c r="N21" s="1"/>
  <c r="T21" s="1"/>
  <c r="Z21" s="1"/>
  <c r="AF21" s="1"/>
  <c r="AL21" s="1"/>
  <c r="AR21" s="1"/>
  <c r="H577"/>
  <c r="H745"/>
  <c r="H573" l="1"/>
  <c r="N573" s="1"/>
  <c r="T573" s="1"/>
  <c r="Z573" s="1"/>
  <c r="AF573" s="1"/>
  <c r="AL573" s="1"/>
  <c r="AR573" s="1"/>
  <c r="N577"/>
  <c r="T577" s="1"/>
  <c r="Z577" s="1"/>
  <c r="AF577" s="1"/>
  <c r="AL577" s="1"/>
  <c r="AR577" s="1"/>
  <c r="H740"/>
  <c r="N740" s="1"/>
  <c r="T740" s="1"/>
  <c r="Z740" s="1"/>
  <c r="AF740" s="1"/>
  <c r="AL740" s="1"/>
  <c r="AR740" s="1"/>
  <c r="N745"/>
  <c r="T745" s="1"/>
  <c r="Z745" s="1"/>
  <c r="AF745" s="1"/>
  <c r="AL745" s="1"/>
  <c r="AR745" s="1"/>
  <c r="H224"/>
  <c r="N224" s="1"/>
  <c r="T224" s="1"/>
  <c r="Z224" s="1"/>
  <c r="AF224" s="1"/>
  <c r="AL224" s="1"/>
  <c r="AR224" s="1"/>
  <c r="H223" l="1"/>
  <c r="H484"/>
  <c r="N484" s="1"/>
  <c r="T484" s="1"/>
  <c r="Z484" s="1"/>
  <c r="AF484" s="1"/>
  <c r="AL484" s="1"/>
  <c r="AR484" s="1"/>
  <c r="H471"/>
  <c r="N471" s="1"/>
  <c r="T471" s="1"/>
  <c r="Z471" s="1"/>
  <c r="AF471" s="1"/>
  <c r="AL471" s="1"/>
  <c r="AR471" s="1"/>
  <c r="H469"/>
  <c r="N469" s="1"/>
  <c r="T469" s="1"/>
  <c r="Z469" s="1"/>
  <c r="AF469" s="1"/>
  <c r="AL469" s="1"/>
  <c r="AR469" s="1"/>
  <c r="N223" l="1"/>
  <c r="T223" s="1"/>
  <c r="Z223" s="1"/>
  <c r="AF223" s="1"/>
  <c r="AL223" s="1"/>
  <c r="AR223" s="1"/>
  <c r="H468"/>
  <c r="H483"/>
  <c r="N483" s="1"/>
  <c r="T483" s="1"/>
  <c r="Z483" s="1"/>
  <c r="AF483" s="1"/>
  <c r="AL483" s="1"/>
  <c r="AR483" s="1"/>
  <c r="H467" l="1"/>
  <c r="N467" s="1"/>
  <c r="T467" s="1"/>
  <c r="Z467" s="1"/>
  <c r="AF467" s="1"/>
  <c r="AL467" s="1"/>
  <c r="AR467" s="1"/>
  <c r="N468"/>
  <c r="T468" s="1"/>
  <c r="Z468" s="1"/>
  <c r="AF468" s="1"/>
  <c r="AL468" s="1"/>
  <c r="AR468" s="1"/>
  <c r="H482"/>
  <c r="N482" s="1"/>
  <c r="T482" s="1"/>
  <c r="Z482" s="1"/>
  <c r="AF482" s="1"/>
  <c r="AL482" s="1"/>
  <c r="AR482" s="1"/>
  <c r="H783"/>
  <c r="N783" s="1"/>
  <c r="T783" s="1"/>
  <c r="Z783" s="1"/>
  <c r="AF783" s="1"/>
  <c r="AL783" s="1"/>
  <c r="AR783" s="1"/>
  <c r="H786"/>
  <c r="N786" s="1"/>
  <c r="T786" s="1"/>
  <c r="Z786" s="1"/>
  <c r="AF786" s="1"/>
  <c r="AL786" s="1"/>
  <c r="AR786" s="1"/>
  <c r="H466" l="1"/>
  <c r="N466" s="1"/>
  <c r="T466" s="1"/>
  <c r="Z466" s="1"/>
  <c r="AF466" s="1"/>
  <c r="AL466" s="1"/>
  <c r="AR466" s="1"/>
  <c r="H785"/>
  <c r="N785" s="1"/>
  <c r="T785" s="1"/>
  <c r="Z785" s="1"/>
  <c r="AF785" s="1"/>
  <c r="AL785" s="1"/>
  <c r="AR785" s="1"/>
  <c r="H316" l="1"/>
  <c r="N316" s="1"/>
  <c r="T316" s="1"/>
  <c r="Z316" s="1"/>
  <c r="AF316" s="1"/>
  <c r="AL316" s="1"/>
  <c r="AR316" s="1"/>
  <c r="H318"/>
  <c r="N318" s="1"/>
  <c r="T318" s="1"/>
  <c r="Z318" s="1"/>
  <c r="AF318" s="1"/>
  <c r="AL318" s="1"/>
  <c r="AR318" s="1"/>
  <c r="H328"/>
  <c r="N328" s="1"/>
  <c r="T328" s="1"/>
  <c r="Z328" s="1"/>
  <c r="AF328" s="1"/>
  <c r="AL328" s="1"/>
  <c r="AR328" s="1"/>
  <c r="H326"/>
  <c r="N326" s="1"/>
  <c r="T326" s="1"/>
  <c r="Z326" s="1"/>
  <c r="AF326" s="1"/>
  <c r="AL326" s="1"/>
  <c r="AR326" s="1"/>
  <c r="H667"/>
  <c r="N667" s="1"/>
  <c r="T667" s="1"/>
  <c r="Z667" s="1"/>
  <c r="AF667" s="1"/>
  <c r="AL667" s="1"/>
  <c r="AR667" s="1"/>
  <c r="H426"/>
  <c r="N426" s="1"/>
  <c r="T426" s="1"/>
  <c r="Z426" s="1"/>
  <c r="AF426" s="1"/>
  <c r="AL426" s="1"/>
  <c r="AR426" s="1"/>
  <c r="H386"/>
  <c r="N386" s="1"/>
  <c r="T386" s="1"/>
  <c r="Z386" s="1"/>
  <c r="AF386" s="1"/>
  <c r="AL386" s="1"/>
  <c r="AR386" s="1"/>
  <c r="H255"/>
  <c r="N255" s="1"/>
  <c r="T255" s="1"/>
  <c r="Z255" s="1"/>
  <c r="AF255" s="1"/>
  <c r="AL255" s="1"/>
  <c r="AR255" s="1"/>
  <c r="H258"/>
  <c r="N258" s="1"/>
  <c r="T258" s="1"/>
  <c r="Z258" s="1"/>
  <c r="AF258" s="1"/>
  <c r="AL258" s="1"/>
  <c r="AR258" s="1"/>
  <c r="H248"/>
  <c r="N248" s="1"/>
  <c r="T248" s="1"/>
  <c r="Z248" s="1"/>
  <c r="AF248" s="1"/>
  <c r="AL248" s="1"/>
  <c r="AR248" s="1"/>
  <c r="H230"/>
  <c r="N230" s="1"/>
  <c r="T230" s="1"/>
  <c r="Z230" s="1"/>
  <c r="AF230" s="1"/>
  <c r="AL230" s="1"/>
  <c r="AR230" s="1"/>
  <c r="H202"/>
  <c r="N202" s="1"/>
  <c r="T202" s="1"/>
  <c r="Z202" s="1"/>
  <c r="AF202" s="1"/>
  <c r="AL202" s="1"/>
  <c r="AR202" s="1"/>
  <c r="H150"/>
  <c r="N150" s="1"/>
  <c r="T150" s="1"/>
  <c r="Z150" s="1"/>
  <c r="AF150" s="1"/>
  <c r="AL150" s="1"/>
  <c r="AR150" s="1"/>
  <c r="H77"/>
  <c r="N77" s="1"/>
  <c r="T77" s="1"/>
  <c r="Z77" s="1"/>
  <c r="AF77" s="1"/>
  <c r="AL77" s="1"/>
  <c r="AR77" s="1"/>
  <c r="H766"/>
  <c r="N766" s="1"/>
  <c r="T766" s="1"/>
  <c r="Z766" s="1"/>
  <c r="AF766" s="1"/>
  <c r="AL766" s="1"/>
  <c r="AR766" s="1"/>
  <c r="H673"/>
  <c r="N673" s="1"/>
  <c r="T673" s="1"/>
  <c r="Z673" s="1"/>
  <c r="AF673" s="1"/>
  <c r="AL673" s="1"/>
  <c r="AR673" s="1"/>
  <c r="H267"/>
  <c r="N267" s="1"/>
  <c r="T267" s="1"/>
  <c r="Z267" s="1"/>
  <c r="AF267" s="1"/>
  <c r="AL267" s="1"/>
  <c r="AR267" s="1"/>
  <c r="H144"/>
  <c r="N144" s="1"/>
  <c r="T144" s="1"/>
  <c r="Z144" s="1"/>
  <c r="AF144" s="1"/>
  <c r="AL144" s="1"/>
  <c r="AR144" s="1"/>
  <c r="H106"/>
  <c r="N106" s="1"/>
  <c r="T106" s="1"/>
  <c r="Z106" s="1"/>
  <c r="AF106" s="1"/>
  <c r="AL106" s="1"/>
  <c r="AR106" s="1"/>
  <c r="H65"/>
  <c r="N65" s="1"/>
  <c r="T65" s="1"/>
  <c r="Z65" s="1"/>
  <c r="AF65" s="1"/>
  <c r="AL65" s="1"/>
  <c r="AR65" s="1"/>
  <c r="H31"/>
  <c r="N31" s="1"/>
  <c r="T31" s="1"/>
  <c r="Z31" s="1"/>
  <c r="AF31" s="1"/>
  <c r="AL31" s="1"/>
  <c r="AR31" s="1"/>
  <c r="H153"/>
  <c r="N153" s="1"/>
  <c r="T153" s="1"/>
  <c r="Z153" s="1"/>
  <c r="AF153" s="1"/>
  <c r="AL153" s="1"/>
  <c r="AR153" s="1"/>
  <c r="H19"/>
  <c r="N19" s="1"/>
  <c r="T19" s="1"/>
  <c r="Z19" s="1"/>
  <c r="AF19" s="1"/>
  <c r="AL19" s="1"/>
  <c r="AR19" s="1"/>
  <c r="H37"/>
  <c r="N37" s="1"/>
  <c r="T37" s="1"/>
  <c r="Z37" s="1"/>
  <c r="AF37" s="1"/>
  <c r="AL37" s="1"/>
  <c r="AR37" s="1"/>
  <c r="H44"/>
  <c r="N44" s="1"/>
  <c r="T44" s="1"/>
  <c r="Z44" s="1"/>
  <c r="AF44" s="1"/>
  <c r="AL44" s="1"/>
  <c r="AR44" s="1"/>
  <c r="H50"/>
  <c r="N50" s="1"/>
  <c r="T50" s="1"/>
  <c r="Z50" s="1"/>
  <c r="AF50" s="1"/>
  <c r="AL50" s="1"/>
  <c r="AR50" s="1"/>
  <c r="H97"/>
  <c r="N97" s="1"/>
  <c r="T97" s="1"/>
  <c r="Z97" s="1"/>
  <c r="AF97" s="1"/>
  <c r="AL97" s="1"/>
  <c r="AR97" s="1"/>
  <c r="H116"/>
  <c r="N116" s="1"/>
  <c r="T116" s="1"/>
  <c r="Z116" s="1"/>
  <c r="AF116" s="1"/>
  <c r="AL116" s="1"/>
  <c r="AR116" s="1"/>
  <c r="H121"/>
  <c r="N121" s="1"/>
  <c r="T121" s="1"/>
  <c r="Z121" s="1"/>
  <c r="AF121" s="1"/>
  <c r="AL121" s="1"/>
  <c r="AR121" s="1"/>
  <c r="H132"/>
  <c r="N132" s="1"/>
  <c r="T132" s="1"/>
  <c r="Z132" s="1"/>
  <c r="AF132" s="1"/>
  <c r="AL132" s="1"/>
  <c r="AR132" s="1"/>
  <c r="H137"/>
  <c r="N137" s="1"/>
  <c r="T137" s="1"/>
  <c r="Z137" s="1"/>
  <c r="AF137" s="1"/>
  <c r="AL137" s="1"/>
  <c r="AR137" s="1"/>
  <c r="H147"/>
  <c r="N147" s="1"/>
  <c r="T147" s="1"/>
  <c r="Z147" s="1"/>
  <c r="AF147" s="1"/>
  <c r="AL147" s="1"/>
  <c r="AR147" s="1"/>
  <c r="H162"/>
  <c r="N162" s="1"/>
  <c r="T162" s="1"/>
  <c r="Z162" s="1"/>
  <c r="AF162" s="1"/>
  <c r="AL162" s="1"/>
  <c r="AR162" s="1"/>
  <c r="H179"/>
  <c r="N179" s="1"/>
  <c r="T179" s="1"/>
  <c r="Z179" s="1"/>
  <c r="AF179" s="1"/>
  <c r="AL179" s="1"/>
  <c r="AR179" s="1"/>
  <c r="H182"/>
  <c r="N182" s="1"/>
  <c r="T182" s="1"/>
  <c r="Z182" s="1"/>
  <c r="AF182" s="1"/>
  <c r="AL182" s="1"/>
  <c r="AR182" s="1"/>
  <c r="H185"/>
  <c r="N185" s="1"/>
  <c r="T185" s="1"/>
  <c r="Z185" s="1"/>
  <c r="AF185" s="1"/>
  <c r="AL185" s="1"/>
  <c r="AR185" s="1"/>
  <c r="H188"/>
  <c r="N188" s="1"/>
  <c r="T188" s="1"/>
  <c r="Z188" s="1"/>
  <c r="AF188" s="1"/>
  <c r="AL188" s="1"/>
  <c r="AR188" s="1"/>
  <c r="H227"/>
  <c r="N227" s="1"/>
  <c r="T227" s="1"/>
  <c r="Z227" s="1"/>
  <c r="AF227" s="1"/>
  <c r="AL227" s="1"/>
  <c r="AR227" s="1"/>
  <c r="H261"/>
  <c r="N261" s="1"/>
  <c r="T261" s="1"/>
  <c r="Z261" s="1"/>
  <c r="AF261" s="1"/>
  <c r="AL261" s="1"/>
  <c r="AR261" s="1"/>
  <c r="H308"/>
  <c r="N308" s="1"/>
  <c r="T308" s="1"/>
  <c r="Z308" s="1"/>
  <c r="AF308" s="1"/>
  <c r="AL308" s="1"/>
  <c r="AR308" s="1"/>
  <c r="H360"/>
  <c r="N360" s="1"/>
  <c r="T360" s="1"/>
  <c r="Z360" s="1"/>
  <c r="AF360" s="1"/>
  <c r="AL360" s="1"/>
  <c r="AR360" s="1"/>
  <c r="H368"/>
  <c r="N368" s="1"/>
  <c r="T368" s="1"/>
  <c r="Z368" s="1"/>
  <c r="AF368" s="1"/>
  <c r="AL368" s="1"/>
  <c r="AR368" s="1"/>
  <c r="H373"/>
  <c r="N373" s="1"/>
  <c r="T373" s="1"/>
  <c r="Z373" s="1"/>
  <c r="AF373" s="1"/>
  <c r="AL373" s="1"/>
  <c r="AR373" s="1"/>
  <c r="H489"/>
  <c r="N489" s="1"/>
  <c r="T489" s="1"/>
  <c r="Z489" s="1"/>
  <c r="AF489" s="1"/>
  <c r="AL489" s="1"/>
  <c r="AR489" s="1"/>
  <c r="H502"/>
  <c r="N502" s="1"/>
  <c r="T502" s="1"/>
  <c r="Z502" s="1"/>
  <c r="AF502" s="1"/>
  <c r="AL502" s="1"/>
  <c r="AR502" s="1"/>
  <c r="H570"/>
  <c r="N570" s="1"/>
  <c r="T570" s="1"/>
  <c r="Z570" s="1"/>
  <c r="AF570" s="1"/>
  <c r="AL570" s="1"/>
  <c r="AR570" s="1"/>
  <c r="H675"/>
  <c r="N675" s="1"/>
  <c r="T675" s="1"/>
  <c r="Z675" s="1"/>
  <c r="AF675" s="1"/>
  <c r="AL675" s="1"/>
  <c r="AR675" s="1"/>
  <c r="H711"/>
  <c r="N711" s="1"/>
  <c r="T711" s="1"/>
  <c r="Z711" s="1"/>
  <c r="AF711" s="1"/>
  <c r="AL711" s="1"/>
  <c r="AR711" s="1"/>
  <c r="H713"/>
  <c r="N713" s="1"/>
  <c r="T713" s="1"/>
  <c r="Z713" s="1"/>
  <c r="AF713" s="1"/>
  <c r="AL713" s="1"/>
  <c r="AR713" s="1"/>
  <c r="H698"/>
  <c r="N698" s="1"/>
  <c r="T698" s="1"/>
  <c r="Z698" s="1"/>
  <c r="AF698" s="1"/>
  <c r="AL698" s="1"/>
  <c r="AR698" s="1"/>
  <c r="H700"/>
  <c r="N700" s="1"/>
  <c r="T700" s="1"/>
  <c r="Z700" s="1"/>
  <c r="AF700" s="1"/>
  <c r="AL700" s="1"/>
  <c r="AR700" s="1"/>
  <c r="H705"/>
  <c r="N705" s="1"/>
  <c r="T705" s="1"/>
  <c r="Z705" s="1"/>
  <c r="AF705" s="1"/>
  <c r="AL705" s="1"/>
  <c r="AR705" s="1"/>
  <c r="H732"/>
  <c r="H738"/>
  <c r="N738" s="1"/>
  <c r="T738" s="1"/>
  <c r="Z738" s="1"/>
  <c r="AF738" s="1"/>
  <c r="AL738" s="1"/>
  <c r="AR738" s="1"/>
  <c r="H753"/>
  <c r="H758"/>
  <c r="H807"/>
  <c r="N807" s="1"/>
  <c r="T807" s="1"/>
  <c r="Z807" s="1"/>
  <c r="AF807" s="1"/>
  <c r="AL807" s="1"/>
  <c r="AR807" s="1"/>
  <c r="H769"/>
  <c r="H781"/>
  <c r="N781" s="1"/>
  <c r="T781" s="1"/>
  <c r="Z781" s="1"/>
  <c r="AF781" s="1"/>
  <c r="AL781" s="1"/>
  <c r="AR781" s="1"/>
  <c r="H817"/>
  <c r="H812"/>
  <c r="H670"/>
  <c r="N753" l="1"/>
  <c r="T753" s="1"/>
  <c r="Z753" s="1"/>
  <c r="AF753" s="1"/>
  <c r="AL753" s="1"/>
  <c r="AR753" s="1"/>
  <c r="H752"/>
  <c r="N752" s="1"/>
  <c r="T752" s="1"/>
  <c r="Z752" s="1"/>
  <c r="AF752" s="1"/>
  <c r="AL752" s="1"/>
  <c r="AR752" s="1"/>
  <c r="H757"/>
  <c r="N757" s="1"/>
  <c r="T757" s="1"/>
  <c r="Z757" s="1"/>
  <c r="AF757" s="1"/>
  <c r="AL757" s="1"/>
  <c r="AR757" s="1"/>
  <c r="N758"/>
  <c r="T758" s="1"/>
  <c r="Z758" s="1"/>
  <c r="AF758" s="1"/>
  <c r="AL758" s="1"/>
  <c r="AR758" s="1"/>
  <c r="H669"/>
  <c r="N669" s="1"/>
  <c r="T669" s="1"/>
  <c r="Z669" s="1"/>
  <c r="AF669" s="1"/>
  <c r="AL669" s="1"/>
  <c r="AR669" s="1"/>
  <c r="N670"/>
  <c r="T670" s="1"/>
  <c r="Z670" s="1"/>
  <c r="AF670" s="1"/>
  <c r="AL670" s="1"/>
  <c r="AR670" s="1"/>
  <c r="H768"/>
  <c r="N768" s="1"/>
  <c r="T768" s="1"/>
  <c r="Z768" s="1"/>
  <c r="AF768" s="1"/>
  <c r="AL768" s="1"/>
  <c r="AR768" s="1"/>
  <c r="N769"/>
  <c r="T769" s="1"/>
  <c r="Z769" s="1"/>
  <c r="AF769" s="1"/>
  <c r="AL769" s="1"/>
  <c r="AR769" s="1"/>
  <c r="H814"/>
  <c r="N814" s="1"/>
  <c r="T814" s="1"/>
  <c r="Z814" s="1"/>
  <c r="AF814" s="1"/>
  <c r="AL814" s="1"/>
  <c r="AR814" s="1"/>
  <c r="N817"/>
  <c r="T817" s="1"/>
  <c r="Z817" s="1"/>
  <c r="AF817" s="1"/>
  <c r="AL817" s="1"/>
  <c r="AR817" s="1"/>
  <c r="H811"/>
  <c r="N811" s="1"/>
  <c r="T811" s="1"/>
  <c r="Z811" s="1"/>
  <c r="AF811" s="1"/>
  <c r="AL811" s="1"/>
  <c r="AR811" s="1"/>
  <c r="N812"/>
  <c r="T812" s="1"/>
  <c r="Z812" s="1"/>
  <c r="AF812" s="1"/>
  <c r="AL812" s="1"/>
  <c r="AR812" s="1"/>
  <c r="H729"/>
  <c r="N729" s="1"/>
  <c r="T729" s="1"/>
  <c r="Z729" s="1"/>
  <c r="AF729" s="1"/>
  <c r="AL729" s="1"/>
  <c r="AR729" s="1"/>
  <c r="N732"/>
  <c r="T732" s="1"/>
  <c r="Z732" s="1"/>
  <c r="AF732" s="1"/>
  <c r="AL732" s="1"/>
  <c r="AR732" s="1"/>
  <c r="H325"/>
  <c r="H315"/>
  <c r="N315" s="1"/>
  <c r="T315" s="1"/>
  <c r="Z315" s="1"/>
  <c r="AF315" s="1"/>
  <c r="AL315" s="1"/>
  <c r="AR315" s="1"/>
  <c r="H710"/>
  <c r="N710" s="1"/>
  <c r="T710" s="1"/>
  <c r="Z710" s="1"/>
  <c r="AF710" s="1"/>
  <c r="AL710" s="1"/>
  <c r="AR710" s="1"/>
  <c r="H697"/>
  <c r="N697" s="1"/>
  <c r="T697" s="1"/>
  <c r="Z697" s="1"/>
  <c r="AF697" s="1"/>
  <c r="AL697" s="1"/>
  <c r="AR697" s="1"/>
  <c r="H367"/>
  <c r="N367" s="1"/>
  <c r="T367" s="1"/>
  <c r="Z367" s="1"/>
  <c r="AF367" s="1"/>
  <c r="AL367" s="1"/>
  <c r="AR367" s="1"/>
  <c r="H181"/>
  <c r="N181" s="1"/>
  <c r="T181" s="1"/>
  <c r="Z181" s="1"/>
  <c r="AF181" s="1"/>
  <c r="AL181" s="1"/>
  <c r="AR181" s="1"/>
  <c r="H806"/>
  <c r="N806" s="1"/>
  <c r="T806" s="1"/>
  <c r="Z806" s="1"/>
  <c r="AF806" s="1"/>
  <c r="AL806" s="1"/>
  <c r="AR806" s="1"/>
  <c r="H43"/>
  <c r="H372"/>
  <c r="N372" s="1"/>
  <c r="T372" s="1"/>
  <c r="Z372" s="1"/>
  <c r="AF372" s="1"/>
  <c r="AL372" s="1"/>
  <c r="AR372" s="1"/>
  <c r="H115"/>
  <c r="H131"/>
  <c r="H149"/>
  <c r="N149" s="1"/>
  <c r="T149" s="1"/>
  <c r="Z149" s="1"/>
  <c r="AF149" s="1"/>
  <c r="AL149" s="1"/>
  <c r="AR149" s="1"/>
  <c r="H737"/>
  <c r="N737" s="1"/>
  <c r="T737" s="1"/>
  <c r="Z737" s="1"/>
  <c r="AF737" s="1"/>
  <c r="AL737" s="1"/>
  <c r="AR737" s="1"/>
  <c r="H488"/>
  <c r="N488" s="1"/>
  <c r="T488" s="1"/>
  <c r="Z488" s="1"/>
  <c r="AF488" s="1"/>
  <c r="AL488" s="1"/>
  <c r="AR488" s="1"/>
  <c r="H359"/>
  <c r="H161"/>
  <c r="N161" s="1"/>
  <c r="T161" s="1"/>
  <c r="Z161" s="1"/>
  <c r="AF161" s="1"/>
  <c r="AL161" s="1"/>
  <c r="AR161" s="1"/>
  <c r="H152"/>
  <c r="N152" s="1"/>
  <c r="T152" s="1"/>
  <c r="Z152" s="1"/>
  <c r="AF152" s="1"/>
  <c r="AL152" s="1"/>
  <c r="AR152" s="1"/>
  <c r="H105"/>
  <c r="N105" s="1"/>
  <c r="T105" s="1"/>
  <c r="Z105" s="1"/>
  <c r="AF105" s="1"/>
  <c r="AL105" s="1"/>
  <c r="AR105" s="1"/>
  <c r="H247"/>
  <c r="N247" s="1"/>
  <c r="T247" s="1"/>
  <c r="Z247" s="1"/>
  <c r="AF247" s="1"/>
  <c r="AL247" s="1"/>
  <c r="AR247" s="1"/>
  <c r="H385"/>
  <c r="H425"/>
  <c r="H780"/>
  <c r="N780" s="1"/>
  <c r="T780" s="1"/>
  <c r="Z780" s="1"/>
  <c r="AF780" s="1"/>
  <c r="AL780" s="1"/>
  <c r="AR780" s="1"/>
  <c r="H187"/>
  <c r="N187" s="1"/>
  <c r="T187" s="1"/>
  <c r="Z187" s="1"/>
  <c r="AF187" s="1"/>
  <c r="AL187" s="1"/>
  <c r="AR187" s="1"/>
  <c r="H178"/>
  <c r="H18"/>
  <c r="H229"/>
  <c r="N229" s="1"/>
  <c r="T229" s="1"/>
  <c r="Z229" s="1"/>
  <c r="AF229" s="1"/>
  <c r="AL229" s="1"/>
  <c r="AR229" s="1"/>
  <c r="H501"/>
  <c r="N501" s="1"/>
  <c r="T501" s="1"/>
  <c r="Z501" s="1"/>
  <c r="AF501" s="1"/>
  <c r="AL501" s="1"/>
  <c r="AR501" s="1"/>
  <c r="H307"/>
  <c r="H226"/>
  <c r="H96"/>
  <c r="H49"/>
  <c r="N49" s="1"/>
  <c r="T49" s="1"/>
  <c r="Z49" s="1"/>
  <c r="AF49" s="1"/>
  <c r="AL49" s="1"/>
  <c r="AR49" s="1"/>
  <c r="H30"/>
  <c r="N30" s="1"/>
  <c r="T30" s="1"/>
  <c r="Z30" s="1"/>
  <c r="AF30" s="1"/>
  <c r="AL30" s="1"/>
  <c r="AR30" s="1"/>
  <c r="H143"/>
  <c r="N143" s="1"/>
  <c r="T143" s="1"/>
  <c r="Z143" s="1"/>
  <c r="AF143" s="1"/>
  <c r="AL143" s="1"/>
  <c r="AR143" s="1"/>
  <c r="H765"/>
  <c r="N765" s="1"/>
  <c r="T765" s="1"/>
  <c r="Z765" s="1"/>
  <c r="AF765" s="1"/>
  <c r="AL765" s="1"/>
  <c r="AR765" s="1"/>
  <c r="H76"/>
  <c r="N76" s="1"/>
  <c r="T76" s="1"/>
  <c r="Z76" s="1"/>
  <c r="AF76" s="1"/>
  <c r="AL76" s="1"/>
  <c r="AR76" s="1"/>
  <c r="H201"/>
  <c r="N201" s="1"/>
  <c r="T201" s="1"/>
  <c r="Z201" s="1"/>
  <c r="AF201" s="1"/>
  <c r="AL201" s="1"/>
  <c r="AR201" s="1"/>
  <c r="H36"/>
  <c r="N36" s="1"/>
  <c r="T36" s="1"/>
  <c r="Z36" s="1"/>
  <c r="AF36" s="1"/>
  <c r="AL36" s="1"/>
  <c r="AR36" s="1"/>
  <c r="H146"/>
  <c r="N146" s="1"/>
  <c r="T146" s="1"/>
  <c r="Z146" s="1"/>
  <c r="AF146" s="1"/>
  <c r="AL146" s="1"/>
  <c r="AR146" s="1"/>
  <c r="H672"/>
  <c r="N672" s="1"/>
  <c r="T672" s="1"/>
  <c r="Z672" s="1"/>
  <c r="AF672" s="1"/>
  <c r="AL672" s="1"/>
  <c r="AR672" s="1"/>
  <c r="H257"/>
  <c r="N257" s="1"/>
  <c r="T257" s="1"/>
  <c r="Z257" s="1"/>
  <c r="AF257" s="1"/>
  <c r="AL257" s="1"/>
  <c r="AR257" s="1"/>
  <c r="H64"/>
  <c r="N64" s="1"/>
  <c r="T64" s="1"/>
  <c r="Z64" s="1"/>
  <c r="AF64" s="1"/>
  <c r="AL64" s="1"/>
  <c r="AR64" s="1"/>
  <c r="H569"/>
  <c r="H260"/>
  <c r="N260" s="1"/>
  <c r="T260" s="1"/>
  <c r="Z260" s="1"/>
  <c r="AF260" s="1"/>
  <c r="AL260" s="1"/>
  <c r="AR260" s="1"/>
  <c r="H254"/>
  <c r="N254" s="1"/>
  <c r="T254" s="1"/>
  <c r="Z254" s="1"/>
  <c r="AF254" s="1"/>
  <c r="AL254" s="1"/>
  <c r="AR254" s="1"/>
  <c r="H266"/>
  <c r="N266" s="1"/>
  <c r="T266" s="1"/>
  <c r="Z266" s="1"/>
  <c r="AF266" s="1"/>
  <c r="AL266" s="1"/>
  <c r="AR266" s="1"/>
  <c r="H184"/>
  <c r="N184" s="1"/>
  <c r="T184" s="1"/>
  <c r="Z184" s="1"/>
  <c r="AF184" s="1"/>
  <c r="AL184" s="1"/>
  <c r="AR184" s="1"/>
  <c r="H704"/>
  <c r="N704" s="1"/>
  <c r="T704" s="1"/>
  <c r="Z704" s="1"/>
  <c r="AF704" s="1"/>
  <c r="AL704" s="1"/>
  <c r="AR704" s="1"/>
  <c r="H666"/>
  <c r="N96" l="1"/>
  <c r="T96" s="1"/>
  <c r="Z96" s="1"/>
  <c r="AF96" s="1"/>
  <c r="AL96" s="1"/>
  <c r="AR96" s="1"/>
  <c r="H88"/>
  <c r="N88" s="1"/>
  <c r="T88" s="1"/>
  <c r="Z88" s="1"/>
  <c r="AF88" s="1"/>
  <c r="AL88" s="1"/>
  <c r="AR88" s="1"/>
  <c r="H665"/>
  <c r="N665" s="1"/>
  <c r="T665" s="1"/>
  <c r="Z665" s="1"/>
  <c r="AF665" s="1"/>
  <c r="AL665" s="1"/>
  <c r="AR665" s="1"/>
  <c r="N325"/>
  <c r="T325" s="1"/>
  <c r="Z325" s="1"/>
  <c r="AF325" s="1"/>
  <c r="AL325" s="1"/>
  <c r="AR325" s="1"/>
  <c r="H311"/>
  <c r="N311" s="1"/>
  <c r="T311" s="1"/>
  <c r="Z311" s="1"/>
  <c r="AF311" s="1"/>
  <c r="AL311" s="1"/>
  <c r="AR311" s="1"/>
  <c r="N226"/>
  <c r="T226" s="1"/>
  <c r="Z226" s="1"/>
  <c r="AF226" s="1"/>
  <c r="AL226" s="1"/>
  <c r="AR226" s="1"/>
  <c r="H216"/>
  <c r="N216" s="1"/>
  <c r="T216" s="1"/>
  <c r="Z216" s="1"/>
  <c r="AF216" s="1"/>
  <c r="AL216" s="1"/>
  <c r="AR216" s="1"/>
  <c r="H306"/>
  <c r="N306" s="1"/>
  <c r="T306" s="1"/>
  <c r="Z306" s="1"/>
  <c r="AF306" s="1"/>
  <c r="AL306" s="1"/>
  <c r="AR306" s="1"/>
  <c r="N307"/>
  <c r="T307" s="1"/>
  <c r="Z307" s="1"/>
  <c r="AF307" s="1"/>
  <c r="AL307" s="1"/>
  <c r="AR307" s="1"/>
  <c r="H169"/>
  <c r="N169" s="1"/>
  <c r="T169" s="1"/>
  <c r="Z169" s="1"/>
  <c r="AF169" s="1"/>
  <c r="AL169" s="1"/>
  <c r="AR169" s="1"/>
  <c r="N178"/>
  <c r="T178" s="1"/>
  <c r="Z178" s="1"/>
  <c r="AF178" s="1"/>
  <c r="AL178" s="1"/>
  <c r="AR178" s="1"/>
  <c r="H384"/>
  <c r="N385"/>
  <c r="T385" s="1"/>
  <c r="Z385" s="1"/>
  <c r="AF385" s="1"/>
  <c r="AL385" s="1"/>
  <c r="AR385" s="1"/>
  <c r="H42"/>
  <c r="N42" s="1"/>
  <c r="T42" s="1"/>
  <c r="Z42" s="1"/>
  <c r="AF42" s="1"/>
  <c r="AL42" s="1"/>
  <c r="AR42" s="1"/>
  <c r="N43"/>
  <c r="T43" s="1"/>
  <c r="Z43" s="1"/>
  <c r="AF43" s="1"/>
  <c r="AL43" s="1"/>
  <c r="AR43" s="1"/>
  <c r="H349"/>
  <c r="N349" s="1"/>
  <c r="T349" s="1"/>
  <c r="Z349" s="1"/>
  <c r="AF349" s="1"/>
  <c r="AL349" s="1"/>
  <c r="AR349" s="1"/>
  <c r="N359"/>
  <c r="T359" s="1"/>
  <c r="Z359" s="1"/>
  <c r="AF359" s="1"/>
  <c r="AL359" s="1"/>
  <c r="AR359" s="1"/>
  <c r="H130"/>
  <c r="N130" s="1"/>
  <c r="T130" s="1"/>
  <c r="Z130" s="1"/>
  <c r="AF130" s="1"/>
  <c r="AL130" s="1"/>
  <c r="AR130" s="1"/>
  <c r="N131"/>
  <c r="T131" s="1"/>
  <c r="Z131" s="1"/>
  <c r="AF131" s="1"/>
  <c r="AL131" s="1"/>
  <c r="AR131" s="1"/>
  <c r="H114"/>
  <c r="N114" s="1"/>
  <c r="T114" s="1"/>
  <c r="Z114" s="1"/>
  <c r="AF114" s="1"/>
  <c r="AL114" s="1"/>
  <c r="AR114" s="1"/>
  <c r="N115"/>
  <c r="T115" s="1"/>
  <c r="Z115" s="1"/>
  <c r="AF115" s="1"/>
  <c r="AL115" s="1"/>
  <c r="AR115" s="1"/>
  <c r="H568"/>
  <c r="N568" s="1"/>
  <c r="T568" s="1"/>
  <c r="Z568" s="1"/>
  <c r="AF568" s="1"/>
  <c r="AL568" s="1"/>
  <c r="AR568" s="1"/>
  <c r="N569"/>
  <c r="T569" s="1"/>
  <c r="Z569" s="1"/>
  <c r="AF569" s="1"/>
  <c r="AL569" s="1"/>
  <c r="AR569" s="1"/>
  <c r="N666"/>
  <c r="T666" s="1"/>
  <c r="Z666" s="1"/>
  <c r="AF666" s="1"/>
  <c r="AL666" s="1"/>
  <c r="AR666" s="1"/>
  <c r="H17"/>
  <c r="N17" s="1"/>
  <c r="T17" s="1"/>
  <c r="Z17" s="1"/>
  <c r="AF17" s="1"/>
  <c r="AL17" s="1"/>
  <c r="AR17" s="1"/>
  <c r="N18"/>
  <c r="T18" s="1"/>
  <c r="Z18" s="1"/>
  <c r="AF18" s="1"/>
  <c r="AL18" s="1"/>
  <c r="AR18" s="1"/>
  <c r="H424"/>
  <c r="N425"/>
  <c r="T425" s="1"/>
  <c r="Z425" s="1"/>
  <c r="AF425" s="1"/>
  <c r="AL425" s="1"/>
  <c r="AR425" s="1"/>
  <c r="H253"/>
  <c r="N253" s="1"/>
  <c r="T253" s="1"/>
  <c r="Z253" s="1"/>
  <c r="AF253" s="1"/>
  <c r="AL253" s="1"/>
  <c r="AR253" s="1"/>
  <c r="H142"/>
  <c r="N142" s="1"/>
  <c r="T142" s="1"/>
  <c r="Z142" s="1"/>
  <c r="AF142" s="1"/>
  <c r="AL142" s="1"/>
  <c r="AR142" s="1"/>
  <c r="H366"/>
  <c r="N366" s="1"/>
  <c r="T366" s="1"/>
  <c r="Z366" s="1"/>
  <c r="AF366" s="1"/>
  <c r="AL366" s="1"/>
  <c r="AR366" s="1"/>
  <c r="H487"/>
  <c r="N487" s="1"/>
  <c r="T487" s="1"/>
  <c r="Z487" s="1"/>
  <c r="AF487" s="1"/>
  <c r="AL487" s="1"/>
  <c r="AR487" s="1"/>
  <c r="H459"/>
  <c r="N459" s="1"/>
  <c r="T459" s="1"/>
  <c r="Z459" s="1"/>
  <c r="AF459" s="1"/>
  <c r="AL459" s="1"/>
  <c r="AR459" s="1"/>
  <c r="H500"/>
  <c r="N500" s="1"/>
  <c r="T500" s="1"/>
  <c r="Z500" s="1"/>
  <c r="AF500" s="1"/>
  <c r="AL500" s="1"/>
  <c r="AR500" s="1"/>
  <c r="H513"/>
  <c r="N513" s="1"/>
  <c r="T513" s="1"/>
  <c r="Z513" s="1"/>
  <c r="AF513" s="1"/>
  <c r="AL513" s="1"/>
  <c r="AR513" s="1"/>
  <c r="N424" l="1"/>
  <c r="T424" s="1"/>
  <c r="Z424" s="1"/>
  <c r="AF424" s="1"/>
  <c r="AL424" s="1"/>
  <c r="AR424" s="1"/>
  <c r="H383"/>
  <c r="N383" s="1"/>
  <c r="T383" s="1"/>
  <c r="Z383" s="1"/>
  <c r="AF383" s="1"/>
  <c r="AL383" s="1"/>
  <c r="AR383" s="1"/>
  <c r="N384"/>
  <c r="T384" s="1"/>
  <c r="Z384" s="1"/>
  <c r="AF384" s="1"/>
  <c r="AL384" s="1"/>
  <c r="AR384" s="1"/>
  <c r="H168"/>
  <c r="N168" s="1"/>
  <c r="T168" s="1"/>
  <c r="Z168" s="1"/>
  <c r="AF168" s="1"/>
  <c r="AL168" s="1"/>
  <c r="AR168" s="1"/>
  <c r="H16"/>
  <c r="H15" l="1"/>
  <c r="N15" s="1"/>
  <c r="T15" s="1"/>
  <c r="Z15" s="1"/>
  <c r="AF15" s="1"/>
  <c r="AL15" s="1"/>
  <c r="AR15" s="1"/>
  <c r="N16"/>
  <c r="T16" s="1"/>
  <c r="Z16" s="1"/>
  <c r="AF16" s="1"/>
  <c r="AL16" s="1"/>
  <c r="AR16" s="1"/>
  <c r="H830" l="1"/>
  <c r="N830" s="1"/>
  <c r="T830" s="1"/>
  <c r="Z830" s="1"/>
  <c r="AF830" s="1"/>
  <c r="AL830" s="1"/>
  <c r="AR830" s="1"/>
</calcChain>
</file>

<file path=xl/sharedStrings.xml><?xml version="1.0" encoding="utf-8"?>
<sst xmlns="http://schemas.openxmlformats.org/spreadsheetml/2006/main" count="4589" uniqueCount="481">
  <si>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</si>
  <si>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</si>
  <si>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</si>
  <si>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</si>
  <si>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</si>
  <si>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</si>
  <si>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</si>
  <si>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</si>
  <si>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</si>
  <si>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</si>
  <si>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</si>
  <si>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</si>
  <si>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</si>
  <si>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</si>
  <si>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</si>
  <si>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</si>
  <si>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</si>
  <si>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</si>
  <si>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</si>
  <si>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</si>
  <si>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</si>
  <si>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</si>
  <si>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</si>
  <si>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</si>
  <si>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</si>
  <si>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</si>
  <si>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</si>
  <si>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</si>
  <si>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</si>
  <si>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</si>
  <si>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</si>
  <si>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</si>
  <si>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</si>
  <si>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</si>
  <si>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</si>
  <si>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</si>
  <si>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</si>
  <si>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</si>
  <si>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</si>
  <si>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</si>
  <si>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</si>
  <si>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</si>
  <si>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</si>
  <si>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</si>
  <si>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</si>
  <si>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</si>
  <si>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</si>
  <si>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</si>
  <si>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</si>
  <si>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</si>
  <si>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</si>
  <si>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</si>
  <si>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</si>
  <si>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</si>
  <si>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</si>
  <si>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</si>
  <si>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</si>
  <si>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</si>
  <si>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</si>
  <si>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</si>
  <si>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</si>
  <si>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</si>
  <si>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</si>
  <si>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</si>
  <si>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</si>
  <si>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</si>
  <si>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</si>
  <si>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</si>
  <si>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</si>
  <si>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</si>
  <si>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</si>
  <si>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</si>
  <si>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</si>
  <si>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</si>
  <si>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</si>
  <si>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</si>
  <si>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</si>
  <si>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</si>
  <si>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</si>
  <si>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</si>
  <si>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</si>
  <si>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</si>
  <si>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</si>
  <si>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</si>
  <si>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</si>
  <si>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</si>
  <si>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</si>
  <si>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</si>
  <si>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</si>
  <si>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</si>
  <si>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</si>
  <si>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</si>
  <si>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</si>
  <si>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</si>
  <si>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</si>
  <si>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</si>
  <si>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</si>
  <si>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</si>
  <si>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</si>
  <si>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</si>
  <si>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</si>
  <si>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</si>
  <si>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</si>
  <si>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78650</t>
  </si>
  <si>
    <t>24100</t>
  </si>
  <si>
    <t>27050</t>
  </si>
  <si>
    <t>24210</t>
  </si>
  <si>
    <t>24120</t>
  </si>
  <si>
    <t>24190</t>
  </si>
  <si>
    <t>78320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</si>
  <si>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</si>
  <si>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</si>
  <si>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</si>
  <si>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</si>
  <si>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</si>
  <si>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</si>
  <si>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</si>
  <si>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</si>
  <si>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</si>
  <si>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</si>
  <si>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78700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</si>
  <si>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</si>
  <si>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</si>
  <si>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</si>
  <si>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</si>
  <si>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</si>
  <si>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</si>
  <si>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</si>
  <si>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</si>
  <si>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</si>
  <si>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</si>
  <si>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</si>
  <si>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</si>
  <si>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</si>
  <si>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</si>
  <si>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78690</t>
  </si>
  <si>
    <t>78710</t>
  </si>
  <si>
    <t>78730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</si>
  <si>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</si>
  <si>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</si>
  <si>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</si>
  <si>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</si>
  <si>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</si>
  <si>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</si>
  <si>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</si>
  <si>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</si>
  <si>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27450</t>
  </si>
  <si>
    <t>20</t>
  </si>
  <si>
    <t>20500</t>
  </si>
  <si>
    <t>Выплата единовременного пособия молодым специалистам</t>
  </si>
  <si>
    <t>к решению Собрания депутатов</t>
  </si>
  <si>
    <t>78390</t>
  </si>
  <si>
    <t>24110</t>
  </si>
  <si>
    <t>Трудоустройство несовершеннолетних граждан в период каникулярного времени</t>
  </si>
  <si>
    <t>S8420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</si>
  <si>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</si>
  <si>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</si>
  <si>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</si>
  <si>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</si>
  <si>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«Жилищное строительство»</t>
  </si>
  <si>
    <t>Подпрограмма «Инженерная инфраструктура»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</si>
  <si>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</si>
  <si>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</si>
  <si>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</si>
  <si>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8.1</t>
  </si>
  <si>
    <t>8.3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</si>
  <si>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</si>
  <si>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</si>
  <si>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</si>
  <si>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</si>
  <si>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78791</t>
  </si>
  <si>
    <t>78792</t>
  </si>
  <si>
    <t>78270</t>
  </si>
  <si>
    <t>Премии и гранты</t>
  </si>
  <si>
    <t>350</t>
  </si>
  <si>
    <t>24220</t>
  </si>
  <si>
    <t>23570</t>
  </si>
  <si>
    <t>21530</t>
  </si>
  <si>
    <t>Финансовая поддержка субъектов малого и среднего предпринимательства</t>
  </si>
  <si>
    <t>78793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</si>
  <si>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</si>
  <si>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</si>
  <si>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20510</t>
  </si>
  <si>
    <t>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</si>
  <si>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</si>
  <si>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L3042</t>
  </si>
  <si>
    <t>27400</t>
  </si>
  <si>
    <t>Расходы на проведение мероприятий за счет благотворительной помощи</t>
  </si>
  <si>
    <t>78621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</si>
  <si>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</si>
  <si>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</si>
  <si>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</si>
  <si>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</si>
  <si>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</si>
  <si>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</si>
  <si>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</si>
  <si>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78622</t>
  </si>
  <si>
    <t>Публичные нормативные социальные выплаты гражданам</t>
  </si>
  <si>
    <t>310</t>
  </si>
  <si>
    <t>S6830</t>
  </si>
  <si>
    <t>Укрепление материально-технической базы муниципальных дошкольных образовательных организаций</t>
  </si>
  <si>
    <t>S6560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</si>
  <si>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</si>
  <si>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</si>
  <si>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</si>
  <si>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</si>
  <si>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</si>
  <si>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Закупка товаров, работ и услуг для обеспечения государственных (муниципальных) нужд</t>
  </si>
  <si>
    <t>78240</t>
  </si>
  <si>
    <t>L5198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</si>
  <si>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</si>
  <si>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</si>
  <si>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</si>
  <si>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23050</t>
  </si>
  <si>
    <t>21580</t>
  </si>
  <si>
    <t>Обеспечение земельных участков, предоставленных многодетным семьям, коммунальной и инженерной инфраструктуры</t>
  </si>
  <si>
    <t>20830</t>
  </si>
  <si>
    <t>Мероприятия по предупреждению чрезвычайных ситуаций и стихийных бедствий</t>
  </si>
  <si>
    <t>22030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</si>
  <si>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</si>
  <si>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Расходы на обеспечение деятельности контрольно-счетной комиссии</t>
  </si>
  <si>
    <t>20240</t>
  </si>
  <si>
    <t>L5760</t>
  </si>
  <si>
    <t>2023 год</t>
  </si>
  <si>
    <t>2024 год</t>
  </si>
  <si>
    <t>2025 год</t>
  </si>
  <si>
    <t xml:space="preserve">Муниципальная программа «Развитие образования в Мезенском муниципальном округе Архангельской области на 2023 – 2025 годы» </t>
  </si>
  <si>
    <t>Муниципальная программа «Развитие сферы культуры Мезенского муниципального округа Архангельской области на 2023 – 2025 годы»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</si>
  <si>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 на 2023 – 2025 годы»</t>
  </si>
  <si>
    <t>Муниципальная программа «Развитие туризма на территории Мезенского муниципального округа Архангельской области на 2023 – 2025 годы»</t>
  </si>
  <si>
    <t>Муниципальная программа «Комплексное развитие сельских территорий Мезенского муниципального округа Архангельской области на 2023 – 2025 годы»</t>
  </si>
  <si>
    <t>Муниципальная программа «Развитие физической культуры и спорта на территории Мезенского муниципального округа Архангельской области на 2023 – 2025 годы»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</si>
  <si>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 на 2023-2025 годы»</t>
  </si>
  <si>
    <t>09</t>
  </si>
  <si>
    <t>Муниципальная программа «Развитие имущественно - земельных отношений в Мезенском муниципальном округе Архангельской области на 2023 – 2025 годы»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</si>
  <si>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 на 2023 – 2025 годы»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</si>
  <si>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 на 2023 – 2025 годы»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</si>
  <si>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</si>
  <si>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</si>
  <si>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 на 2023 – 2025 годы»</t>
  </si>
  <si>
    <t>Муниципальная программа «Молодёжь Мезенского муниципального округа Архангельской области на 2023 – 2025 годы»</t>
  </si>
  <si>
    <t>Муниципальная программа «Профилактика правонарушений в Мезенском муниципальном округе Архангельской области на 2023 – 2025 годы»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</si>
  <si>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 на 2023 – 2025 годы»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</si>
  <si>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 на 2023 - 2025 годы»</t>
  </si>
  <si>
    <t>Непрограммные расходы</t>
  </si>
  <si>
    <t>2.4</t>
  </si>
  <si>
    <t>Организация и проведение соревнований конников на лошадях мезенской породы</t>
  </si>
  <si>
    <t>21</t>
  </si>
  <si>
    <t>14</t>
  </si>
  <si>
    <t>21700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</si>
  <si>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 на 2023-2025 годы»</t>
  </si>
  <si>
    <t>Муниципальная программа «Обеспечение жильём молодых семей Мезенского муниципального округа Архангельской области на 2023 – 2025 годы»</t>
  </si>
  <si>
    <t>17</t>
  </si>
  <si>
    <t>0000</t>
  </si>
  <si>
    <t>11.1</t>
  </si>
  <si>
    <t>11.2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</si>
  <si>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</si>
  <si>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</si>
  <si>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</si>
  <si>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</si>
  <si>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</si>
  <si>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</si>
  <si>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</si>
  <si>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</si>
  <si>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</si>
  <si>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Реализация мероприятий по социально-экономическому развитию муниципальных округов</t>
  </si>
  <si>
    <t>78160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</si>
  <si>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</si>
  <si>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</si>
  <si>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</si>
  <si>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</si>
  <si>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</si>
  <si>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Создание условий для обеспечения поселений и жителей муниципальных и городских округов услугами торговли</t>
  </si>
  <si>
    <t>S8220</t>
  </si>
  <si>
    <t>Мероприятия в области туризма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</si>
  <si>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</si>
  <si>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</si>
  <si>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</si>
  <si>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</si>
  <si>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</si>
  <si>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Развитие системы обращения ЖБО</t>
  </si>
  <si>
    <t>Обеспечение комплексного развития сельских территорий</t>
  </si>
  <si>
    <t>Проведение спортивных мероприятий</t>
  </si>
  <si>
    <t>Участие в областных и всероссийских соревнованиях</t>
  </si>
  <si>
    <t>21590</t>
  </si>
  <si>
    <t>Улучшение жилищных условий для привлечения молодых специалистов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</si>
  <si>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</si>
  <si>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</si>
  <si>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</si>
  <si>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</si>
  <si>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</si>
  <si>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</si>
  <si>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Выполнение кадастровых работ</t>
  </si>
  <si>
    <t>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</si>
  <si>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S6450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</si>
  <si>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</si>
  <si>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</si>
  <si>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</si>
  <si>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</si>
  <si>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L4970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</si>
  <si>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</si>
  <si>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20800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</si>
  <si>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</si>
  <si>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</si>
  <si>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</si>
  <si>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</si>
  <si>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</si>
  <si>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 на 2023 – 2025 годы»</t>
  </si>
  <si>
    <t>19</t>
  </si>
  <si>
    <t>Мероприятия по поддержке социально ориентированных некоммерческих организаций</t>
  </si>
  <si>
    <t>20200</t>
  </si>
  <si>
    <t>Содержание мест (площадок) для ТКО</t>
  </si>
  <si>
    <t xml:space="preserve">Обеспечение населения качественной питьевой водой </t>
  </si>
  <si>
    <t>Мероприятия по рекультивациии земельных участков на территории муниципального округа</t>
  </si>
  <si>
    <t>20410</t>
  </si>
  <si>
    <t>Мероприятия по ликвидации мест несанкционированного размещения отходов</t>
  </si>
  <si>
    <t>20420</t>
  </si>
  <si>
    <t>20440</t>
  </si>
  <si>
    <t>Муниципальная программа «Формирование современной городской среды в Мезенском муниципальном округе Архангельской области на 2023 – 2025 годы»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</si>
  <si>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</si>
  <si>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L5550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</si>
  <si>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</si>
  <si>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</si>
  <si>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</si>
  <si>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</si>
  <si>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</si>
  <si>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</si>
  <si>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</si>
  <si>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</si>
  <si>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</si>
  <si>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</si>
  <si>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</si>
  <si>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Выполнение работ по производству инженерно-геодезических и инженерго-геологических изысканий</t>
  </si>
  <si>
    <t>20340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</si>
  <si>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</si>
  <si>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Осуществление первичного воинского учета на территориях, где отсутствуют военные комиссариаты</t>
  </si>
  <si>
    <t>51180</t>
  </si>
  <si>
    <t>Мера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 Архангельской области</t>
  </si>
  <si>
    <t>78630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</si>
  <si>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</si>
  <si>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</si>
  <si>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УСЛОВНО УТВЕРЖДАЕМЫЕ РАСХОДЫ</t>
  </si>
  <si>
    <t>Муниципальная программа «Развитие здравоохранения Мезенского муниципального округа Архангельской области на 2023 – 2025 годы»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</si>
  <si>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</si>
  <si>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</si>
  <si>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Муниципальная программа «Развитие транспортной системы и дорожного хозяйства в Мезенском муниципальном округе Архангельской области на 2023-2025 годы»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</si>
  <si>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</si>
  <si>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</si>
  <si>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</si>
  <si>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</si>
  <si>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</si>
  <si>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от 15  декабря 2022 года № 42</t>
  </si>
  <si>
    <t>Предлагаемы поправки (+ увеличение, - уменьшение)</t>
  </si>
  <si>
    <t>"Приложение № 5</t>
  </si>
  <si>
    <t>"</t>
  </si>
  <si>
    <t>74660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</si>
  <si>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</si>
  <si>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A2</t>
  </si>
  <si>
    <t>55196</t>
  </si>
  <si>
    <t>Государственная поддержка лучших сельских учреждений культуры</t>
  </si>
  <si>
    <t>76800</t>
  </si>
  <si>
    <t>Организация транспортного обслуживания населения на пассажирских муниципальных маршрутах водного транспорта</t>
  </si>
  <si>
    <t>8.4</t>
  </si>
  <si>
    <t>Подпрограмма «Социальное строительство»</t>
  </si>
  <si>
    <t>Оснащение объектов строительства сферы образования муниципальных образований Архангельской области</t>
  </si>
  <si>
    <t>74900</t>
  </si>
  <si>
    <t>F2</t>
  </si>
  <si>
    <t>55550</t>
  </si>
  <si>
    <t>Реализация программ формирование современной городской среды</t>
  </si>
  <si>
    <t>20250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</si>
  <si>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</si>
  <si>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20230</t>
  </si>
  <si>
    <t xml:space="preserve">Резервные средства на оплату коммунальных услуг </t>
  </si>
  <si>
    <t>Приложение № 5</t>
  </si>
  <si>
    <t>74690</t>
  </si>
  <si>
    <t>Реализация мероприятий по модернизации системы дошкольного образования</t>
  </si>
  <si>
    <t>74630</t>
  </si>
  <si>
    <t>Реализация мероприятий по модернизации учреждений отрасли культуры</t>
  </si>
  <si>
    <t>76500</t>
  </si>
  <si>
    <t>Обеспечение учреждений культуры автотранспортом для обслуживания населения</t>
  </si>
  <si>
    <t>L4670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</si>
  <si>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</si>
  <si>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71400</t>
  </si>
  <si>
    <t>Резервный фонд Правительства Архангельской области</t>
  </si>
  <si>
    <t>S6360</t>
  </si>
  <si>
    <t>Организация транспортного обслуживания населения на пассажирских маршрутах автомобильного транспорта</t>
  </si>
  <si>
    <t>20530</t>
  </si>
  <si>
    <t>Развитие системы теплоснабжения</t>
  </si>
  <si>
    <t>S0310</t>
  </si>
  <si>
    <t>Софинансирование капитальных вложений в объеты муниципальной собственности муниципальных образований Архангельской области</t>
  </si>
  <si>
    <t>Развитие системы инициативного бюджетирования в муниципальных округах Архангельской области</t>
  </si>
  <si>
    <t>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</si>
  <si>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</si>
  <si>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S6410</t>
  </si>
  <si>
    <t>Разработка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</si>
  <si>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20040</t>
  </si>
  <si>
    <t>Выполнение обязательств органами местного самоуправления</t>
  </si>
  <si>
    <t>74910</t>
  </si>
  <si>
    <t>Приведение в нормативное состояние сети автомобильных дорог общего пользования местного значения</t>
  </si>
  <si>
    <t>74760</t>
  </si>
  <si>
    <t>Мероприятия с сфере общественного пассажирского транспорта и транспортной инфраструктуры (в части предоставления иных межбюджетных трансфертов местным бюджетам)</t>
  </si>
  <si>
    <t>S4930</t>
  </si>
  <si>
    <t xml:space="preserve">  Решение от 09.02.2023 № 87</t>
  </si>
  <si>
    <t>Решение от 06.04.2023 № 129</t>
  </si>
  <si>
    <t>S6960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</si>
  <si>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</si>
  <si>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S6980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</si>
  <si>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</si>
  <si>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S6500</t>
  </si>
  <si>
    <t>S6670</t>
  </si>
  <si>
    <t>Модернизация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</t>
  </si>
  <si>
    <t>S8530</t>
  </si>
  <si>
    <t>Мероприятия по реализации молодежной политики в муниципальных образованиях</t>
  </si>
  <si>
    <t>S8531</t>
  </si>
  <si>
    <t>23</t>
  </si>
  <si>
    <t>S8590</t>
  </si>
  <si>
    <t>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</si>
  <si>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Муниципальная программа «Развитие жилищно-коммунального хозяйства в Мезенском муниципальном округе Архангельской области на 2023-2025 годы»</t>
  </si>
  <si>
    <t>24</t>
  </si>
  <si>
    <t>24830</t>
  </si>
  <si>
    <t>24835</t>
  </si>
  <si>
    <t>S4830</t>
  </si>
  <si>
    <t>S4835</t>
  </si>
  <si>
    <t xml:space="preserve">Муниципальная программа «Развитие системы инициативного бюджетирования в Мезенском муниципальном округе Архангельской области на 2023 – 2025 годы» </t>
  </si>
  <si>
    <t>Развитие системы инициативного бюджетирования в Мезенском муниципальном округе</t>
  </si>
  <si>
    <t>24832</t>
  </si>
  <si>
    <t>Реализация инициативного проекта "Приобретение мебели и оборудования для ДШИ №15"</t>
  </si>
  <si>
    <t>S4832</t>
  </si>
  <si>
    <t>24833</t>
  </si>
  <si>
    <t>24834</t>
  </si>
  <si>
    <t>Реализация инициативного проекта "Ремонт фойе Каменского ДК"</t>
  </si>
  <si>
    <t>S4833</t>
  </si>
  <si>
    <t>S4834</t>
  </si>
  <si>
    <t>24836</t>
  </si>
  <si>
    <t>Реализация инициативного проекта "Спорт доступен каждому"</t>
  </si>
  <si>
    <t>S4836</t>
  </si>
  <si>
    <t>24837</t>
  </si>
  <si>
    <t>24838</t>
  </si>
  <si>
    <t>Реализация инициативного проекта "Безопасные тротуары"</t>
  </si>
  <si>
    <t>Реализация инициативного проекта "Мостовой - быть!"</t>
  </si>
  <si>
    <t>S4837</t>
  </si>
  <si>
    <t>S4838</t>
  </si>
  <si>
    <t>24831</t>
  </si>
  <si>
    <t>S4831</t>
  </si>
  <si>
    <t>Реализация инициативного проекта "Обустройство хоккейной площадки"</t>
  </si>
  <si>
    <t>Реализация инициативного проекта "Соревнования по спортивному туризму на средствах передвижения-конные-Мезенка-трэк"</t>
  </si>
  <si>
    <t>Приобретение и установка автономных дымовых пожарных извещателей</t>
  </si>
  <si>
    <t>S6870</t>
  </si>
  <si>
    <t>Реализация инициативного проекта "Дом культуры, как место притяжения жителей"</t>
  </si>
  <si>
    <t>Решение от 08.06.2023 № 137</t>
  </si>
  <si>
    <t>Распределение бюджетных ассигнований по целевым статьям (муниципальным программам Мезенского муниципального округа  и непрограммным направлениям деятельности), группам и подгруппам видов расходов классификации расходов бюджетов  на 2023 год и на плановый период 2024 и 2025 годов</t>
  </si>
  <si>
    <t>R3</t>
  </si>
  <si>
    <t>76880</t>
  </si>
  <si>
    <t>Cоздание условий для вовлечения обучающихся в муниципальных образовательных организациях в деятельность</t>
  </si>
  <si>
    <t>EB</t>
  </si>
  <si>
    <t>51792</t>
  </si>
  <si>
    <t>24050</t>
  </si>
  <si>
    <t>Строительство, реконструкция, капитальный ремонт школ, интернатов, детских садов</t>
  </si>
  <si>
    <t>21710</t>
  </si>
  <si>
    <t xml:space="preserve">Повышение мер по обеспечению мер антитеррористической защищенности объектов находящихся на территории Мезенского муниципального округа </t>
  </si>
  <si>
    <t>830</t>
  </si>
  <si>
    <t>Исполнение судебных актов</t>
  </si>
  <si>
    <t>Решение от 19.07.2023 № 149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</si>
  <si>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</si>
  <si>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</si>
  <si>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78040</t>
  </si>
  <si>
    <t>Гранты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</si>
  <si>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74650</t>
  </si>
  <si>
    <t>S8140</t>
  </si>
  <si>
    <t>Организация материально-технического стимулирования и страхования участников добровольных народных дружин</t>
  </si>
  <si>
    <t>Ремонт объектов муниципальной собственности муниципальных районов, муниципальных округов и городских округов Архангельской области, используемых для осуществления мероприятий в сфере профилактики правонарушений</t>
  </si>
  <si>
    <t>74790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</si>
  <si>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</si>
  <si>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</si>
  <si>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</si>
  <si>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Решение от 14.09.2023 № 156</t>
  </si>
  <si>
    <t>21070</t>
  </si>
  <si>
    <t>880</t>
  </si>
  <si>
    <t>Проведение выборов представительного органа муниципального округа</t>
  </si>
  <si>
    <t>Специальные расходы</t>
  </si>
  <si>
    <t>от 24 октября 2023 года №  166</t>
  </si>
</sst>
</file>

<file path=xl/styles.xml><?xml version="1.0" encoding="utf-8"?>
<styleSheet xmlns="http://schemas.openxmlformats.org/spreadsheetml/2006/main">
  <fonts count="3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1"/>
      <name val="Arial Cyr"/>
      <family val="2"/>
      <charset val="204"/>
    </font>
    <font>
      <b/>
      <sz val="10"/>
      <name val="Arial Сur"/>
      <charset val="204"/>
    </font>
    <font>
      <b/>
      <sz val="11"/>
      <name val="Arial Сu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2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8" fillId="0" borderId="0" xfId="0" applyFont="1"/>
    <xf numFmtId="49" fontId="8" fillId="0" borderId="0" xfId="0" applyNumberFormat="1" applyFont="1"/>
    <xf numFmtId="0" fontId="12" fillId="0" borderId="5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0" fontId="19" fillId="0" borderId="0" xfId="0" applyFont="1"/>
    <xf numFmtId="49" fontId="20" fillId="0" borderId="16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49" fontId="12" fillId="0" borderId="22" xfId="0" applyNumberFormat="1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0" fontId="13" fillId="0" borderId="23" xfId="0" applyFont="1" applyBorder="1" applyAlignment="1">
      <alignment horizontal="left" vertical="center" wrapText="1"/>
    </xf>
    <xf numFmtId="49" fontId="13" fillId="0" borderId="11" xfId="0" applyNumberFormat="1" applyFont="1" applyBorder="1" applyAlignment="1">
      <alignment horizontal="left" vertical="center" wrapText="1"/>
    </xf>
    <xf numFmtId="4" fontId="8" fillId="0" borderId="0" xfId="0" applyNumberFormat="1" applyFont="1"/>
    <xf numFmtId="49" fontId="7" fillId="0" borderId="15" xfId="0" applyNumberFormat="1" applyFont="1" applyBorder="1" applyAlignment="1">
      <alignment horizontal="center" vertical="center"/>
    </xf>
    <xf numFmtId="3" fontId="18" fillId="0" borderId="17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8" fillId="0" borderId="24" xfId="0" applyNumberFormat="1" applyFont="1" applyBorder="1" applyAlignment="1">
      <alignment horizontal="right" vertical="center"/>
    </xf>
    <xf numFmtId="4" fontId="7" fillId="0" borderId="24" xfId="0" applyNumberFormat="1" applyFont="1" applyBorder="1" applyAlignment="1">
      <alignment horizontal="right" vertical="center"/>
    </xf>
    <xf numFmtId="4" fontId="10" fillId="0" borderId="24" xfId="0" applyNumberFormat="1" applyFon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4" fontId="1" fillId="0" borderId="24" xfId="0" applyNumberFormat="1" applyFont="1" applyBorder="1" applyAlignment="1">
      <alignment horizontal="right" vertical="center"/>
    </xf>
    <xf numFmtId="4" fontId="21" fillId="0" borderId="17" xfId="0" applyNumberFormat="1" applyFont="1" applyBorder="1" applyAlignment="1">
      <alignment horizontal="right" vertical="center"/>
    </xf>
    <xf numFmtId="4" fontId="22" fillId="0" borderId="26" xfId="0" applyNumberFormat="1" applyFont="1" applyBorder="1" applyAlignment="1">
      <alignment horizontal="right" vertical="center" wrapText="1"/>
    </xf>
    <xf numFmtId="4" fontId="2" fillId="0" borderId="24" xfId="0" applyNumberFormat="1" applyFont="1" applyBorder="1" applyAlignment="1">
      <alignment horizontal="right" vertical="center"/>
    </xf>
    <xf numFmtId="4" fontId="8" fillId="0" borderId="25" xfId="0" applyNumberFormat="1" applyFont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4" fontId="24" fillId="0" borderId="24" xfId="0" applyNumberFormat="1" applyFont="1" applyBorder="1" applyAlignment="1">
      <alignment horizontal="right" vertical="center"/>
    </xf>
    <xf numFmtId="4" fontId="0" fillId="0" borderId="27" xfId="0" applyNumberFormat="1" applyBorder="1" applyAlignment="1">
      <alignment horizontal="right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/>
    </xf>
    <xf numFmtId="49" fontId="26" fillId="0" borderId="19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right" vertical="center"/>
    </xf>
    <xf numFmtId="49" fontId="20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49" fontId="26" fillId="0" borderId="1" xfId="0" applyNumberFormat="1" applyFont="1" applyBorder="1" applyAlignment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right" vertical="center"/>
    </xf>
    <xf numFmtId="49" fontId="23" fillId="0" borderId="10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49" fontId="17" fillId="0" borderId="3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17" fillId="0" borderId="32" xfId="0" applyNumberFormat="1" applyFont="1" applyBorder="1" applyAlignment="1">
      <alignment horizontal="center" vertical="center"/>
    </xf>
    <xf numFmtId="0" fontId="0" fillId="0" borderId="16" xfId="0" applyBorder="1" applyAlignment="1">
      <alignment wrapText="1"/>
    </xf>
    <xf numFmtId="0" fontId="9" fillId="0" borderId="1" xfId="0" applyFont="1" applyBorder="1" applyAlignment="1">
      <alignment horizontal="left" vertical="justify" wrapText="1"/>
    </xf>
    <xf numFmtId="49" fontId="20" fillId="0" borderId="1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2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/>
    </xf>
    <xf numFmtId="49" fontId="28" fillId="0" borderId="19" xfId="0" applyNumberFormat="1" applyFont="1" applyBorder="1" applyAlignment="1">
      <alignment horizontal="center" vertical="center"/>
    </xf>
    <xf numFmtId="4" fontId="28" fillId="0" borderId="24" xfId="0" applyNumberFormat="1" applyFont="1" applyBorder="1" applyAlignment="1">
      <alignment horizontal="right" vertical="center"/>
    </xf>
    <xf numFmtId="0" fontId="29" fillId="0" borderId="10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49" fontId="27" fillId="0" borderId="3" xfId="0" applyNumberFormat="1" applyFont="1" applyBorder="1" applyAlignment="1">
      <alignment horizontal="center" vertical="center"/>
    </xf>
    <xf numFmtId="49" fontId="31" fillId="0" borderId="3" xfId="0" applyNumberFormat="1" applyFont="1" applyBorder="1" applyAlignment="1">
      <alignment horizontal="center" vertical="center"/>
    </xf>
    <xf numFmtId="49" fontId="31" fillId="0" borderId="19" xfId="0" applyNumberFormat="1" applyFont="1" applyBorder="1" applyAlignment="1">
      <alignment horizontal="center" vertical="center"/>
    </xf>
    <xf numFmtId="49" fontId="23" fillId="0" borderId="15" xfId="0" applyNumberFormat="1" applyFont="1" applyBorder="1" applyAlignment="1">
      <alignment horizontal="center" vertical="center" wrapText="1"/>
    </xf>
    <xf numFmtId="4" fontId="23" fillId="0" borderId="24" xfId="0" applyNumberFormat="1" applyFont="1" applyBorder="1" applyAlignment="1">
      <alignment horizontal="right" vertical="center"/>
    </xf>
    <xf numFmtId="0" fontId="7" fillId="0" borderId="0" xfId="0" applyFont="1"/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0" fontId="10" fillId="0" borderId="0" xfId="0" applyFont="1"/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0" fillId="0" borderId="28" xfId="0" applyNumberFormat="1" applyFont="1" applyBorder="1" applyAlignment="1">
      <alignment horizontal="center" vertical="center" wrapText="1"/>
    </xf>
    <xf numFmtId="49" fontId="31" fillId="0" borderId="13" xfId="0" applyNumberFormat="1" applyFont="1" applyBorder="1" applyAlignment="1">
      <alignment horizontal="center" vertical="center"/>
    </xf>
    <xf numFmtId="49" fontId="31" fillId="0" borderId="20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wrapText="1"/>
    </xf>
    <xf numFmtId="0" fontId="2" fillId="0" borderId="3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17" fillId="0" borderId="14" xfId="0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4" fontId="28" fillId="0" borderId="25" xfId="0" applyNumberFormat="1" applyFont="1" applyBorder="1" applyAlignment="1">
      <alignment horizontal="right" vertical="center"/>
    </xf>
    <xf numFmtId="49" fontId="28" fillId="0" borderId="20" xfId="0" applyNumberFormat="1" applyFont="1" applyBorder="1" applyAlignment="1">
      <alignment horizontal="center" vertical="center"/>
    </xf>
    <xf numFmtId="4" fontId="32" fillId="0" borderId="25" xfId="0" applyNumberFormat="1" applyFont="1" applyBorder="1" applyAlignment="1">
      <alignment horizontal="right" vertical="center"/>
    </xf>
    <xf numFmtId="4" fontId="0" fillId="0" borderId="25" xfId="0" applyNumberFormat="1" applyBorder="1" applyAlignment="1">
      <alignment horizontal="right" vertical="center"/>
    </xf>
    <xf numFmtId="49" fontId="6" fillId="0" borderId="0" xfId="0" applyNumberFormat="1" applyFont="1" applyAlignment="1">
      <alignment horizontal="center" vertical="center"/>
    </xf>
    <xf numFmtId="0" fontId="25" fillId="2" borderId="29" xfId="0" applyFont="1" applyFill="1" applyBorder="1" applyAlignment="1">
      <alignment horizontal="left" vertical="center" wrapText="1"/>
    </xf>
    <xf numFmtId="4" fontId="23" fillId="2" borderId="24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left" vertical="center" wrapText="1"/>
    </xf>
    <xf numFmtId="0" fontId="2" fillId="0" borderId="43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justify" wrapText="1"/>
    </xf>
    <xf numFmtId="0" fontId="0" fillId="0" borderId="1" xfId="0" applyBorder="1"/>
    <xf numFmtId="0" fontId="10" fillId="0" borderId="0" xfId="0" applyFont="1" applyAlignment="1">
      <alignment wrapText="1"/>
    </xf>
    <xf numFmtId="0" fontId="17" fillId="0" borderId="0" xfId="0" applyFont="1" applyAlignment="1">
      <alignment horizontal="left" vertical="center" wrapText="1"/>
    </xf>
    <xf numFmtId="0" fontId="17" fillId="0" borderId="43" xfId="0" applyFont="1" applyBorder="1" applyAlignment="1">
      <alignment horizontal="left" vertical="center" wrapText="1"/>
    </xf>
    <xf numFmtId="0" fontId="1" fillId="0" borderId="43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3" fillId="0" borderId="2" xfId="0" applyNumberFormat="1" applyFont="1" applyBorder="1" applyAlignment="1">
      <alignment horizontal="left" vertical="center" wrapText="1"/>
    </xf>
    <xf numFmtId="49" fontId="28" fillId="0" borderId="2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justify" wrapText="1"/>
    </xf>
    <xf numFmtId="0" fontId="10" fillId="0" borderId="28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0" fontId="8" fillId="0" borderId="1" xfId="0" applyFont="1" applyBorder="1"/>
    <xf numFmtId="0" fontId="0" fillId="0" borderId="3" xfId="0" applyBorder="1" applyAlignment="1">
      <alignment horizontal="left" wrapText="1"/>
    </xf>
    <xf numFmtId="0" fontId="2" fillId="0" borderId="3" xfId="0" applyFont="1" applyBorder="1" applyAlignment="1">
      <alignment horizontal="left" vertical="justify" wrapText="1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49" fontId="17" fillId="2" borderId="44" xfId="0" applyNumberFormat="1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right" vertical="center"/>
    </xf>
    <xf numFmtId="0" fontId="0" fillId="0" borderId="29" xfId="0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49" fontId="23" fillId="0" borderId="19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4" fontId="1" fillId="0" borderId="25" xfId="0" applyNumberFormat="1" applyFont="1" applyBorder="1" applyAlignment="1">
      <alignment horizontal="right" vertical="center"/>
    </xf>
    <xf numFmtId="0" fontId="10" fillId="0" borderId="28" xfId="0" applyFont="1" applyBorder="1" applyAlignment="1">
      <alignment vertical="center" wrapText="1"/>
    </xf>
    <xf numFmtId="4" fontId="27" fillId="0" borderId="25" xfId="0" applyNumberFormat="1" applyFont="1" applyBorder="1" applyAlignment="1">
      <alignment horizontal="right" vertical="center"/>
    </xf>
    <xf numFmtId="4" fontId="27" fillId="0" borderId="24" xfId="0" applyNumberFormat="1" applyFont="1" applyBorder="1" applyAlignment="1">
      <alignment horizontal="right" vertical="center"/>
    </xf>
    <xf numFmtId="0" fontId="1" fillId="0" borderId="34" xfId="0" applyFont="1" applyBorder="1" applyAlignment="1">
      <alignment vertical="center" wrapText="1"/>
    </xf>
    <xf numFmtId="0" fontId="1" fillId="0" borderId="29" xfId="0" applyFont="1" applyBorder="1" applyAlignment="1">
      <alignment wrapText="1"/>
    </xf>
    <xf numFmtId="0" fontId="1" fillId="0" borderId="9" xfId="0" applyFont="1" applyBorder="1" applyAlignment="1">
      <alignment vertical="center" wrapText="1"/>
    </xf>
    <xf numFmtId="0" fontId="30" fillId="0" borderId="17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/>
    </xf>
    <xf numFmtId="49" fontId="0" fillId="0" borderId="19" xfId="0" applyNumberFormat="1" applyFont="1" applyBorder="1" applyAlignment="1">
      <alignment horizontal="center" vertical="center"/>
    </xf>
    <xf numFmtId="49" fontId="17" fillId="0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17" fillId="0" borderId="19" xfId="0" applyNumberFormat="1" applyFont="1" applyFill="1" applyBorder="1" applyAlignment="1">
      <alignment horizontal="center" vertical="center"/>
    </xf>
    <xf numFmtId="4" fontId="0" fillId="0" borderId="24" xfId="0" applyNumberFormat="1" applyFill="1" applyBorder="1" applyAlignment="1">
      <alignment horizontal="right" vertical="center"/>
    </xf>
    <xf numFmtId="49" fontId="0" fillId="0" borderId="16" xfId="0" applyNumberFormat="1" applyFont="1" applyBorder="1" applyAlignment="1">
      <alignment horizontal="center" vertical="center"/>
    </xf>
    <xf numFmtId="4" fontId="0" fillId="0" borderId="24" xfId="0" applyNumberFormat="1" applyFont="1" applyBorder="1" applyAlignment="1">
      <alignment horizontal="right" vertical="center"/>
    </xf>
    <xf numFmtId="0" fontId="30" fillId="0" borderId="1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21" xfId="0" applyFont="1" applyBorder="1" applyAlignment="1">
      <alignment wrapText="1"/>
    </xf>
    <xf numFmtId="4" fontId="8" fillId="0" borderId="24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vertical="center" wrapText="1"/>
    </xf>
    <xf numFmtId="4" fontId="0" fillId="0" borderId="0" xfId="0" applyNumberFormat="1" applyBorder="1" applyAlignment="1">
      <alignment horizontal="right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49" fontId="0" fillId="0" borderId="3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30" fillId="0" borderId="17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/>
    <xf numFmtId="0" fontId="0" fillId="0" borderId="41" xfId="0" applyBorder="1" applyAlignment="1">
      <alignment horizontal="center"/>
    </xf>
    <xf numFmtId="0" fontId="30" fillId="0" borderId="23" xfId="0" applyFont="1" applyBorder="1" applyAlignment="1">
      <alignment horizontal="center" vertical="center" wrapText="1"/>
    </xf>
    <xf numFmtId="0" fontId="30" fillId="0" borderId="45" xfId="0" applyFont="1" applyBorder="1" applyAlignment="1">
      <alignment horizontal="center" vertical="center" wrapText="1"/>
    </xf>
    <xf numFmtId="0" fontId="30" fillId="0" borderId="46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34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49" fontId="8" fillId="0" borderId="3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831"/>
  <sheetViews>
    <sheetView tabSelected="1" zoomScaleNormal="100" workbookViewId="0">
      <selection activeCell="AT4" sqref="AT4"/>
    </sheetView>
  </sheetViews>
  <sheetFormatPr defaultRowHeight="12.75"/>
  <cols>
    <col min="1" max="1" width="4.140625" style="1" customWidth="1"/>
    <col min="2" max="2" width="75.85546875" style="12" customWidth="1"/>
    <col min="3" max="3" width="5.140625" style="12" customWidth="1"/>
    <col min="4" max="5" width="4.85546875" style="12" customWidth="1"/>
    <col min="6" max="6" width="7.85546875" style="12" customWidth="1"/>
    <col min="7" max="7" width="6.7109375" style="13" customWidth="1"/>
    <col min="8" max="8" width="22.28515625" style="56" hidden="1" customWidth="1"/>
    <col min="9" max="10" width="20" style="2" hidden="1" customWidth="1"/>
    <col min="11" max="11" width="17.5703125" style="2" hidden="1" customWidth="1"/>
    <col min="12" max="12" width="15.42578125" style="2" hidden="1" customWidth="1"/>
    <col min="13" max="13" width="16.28515625" style="2" hidden="1" customWidth="1"/>
    <col min="14" max="14" width="21.7109375" style="2" hidden="1" customWidth="1"/>
    <col min="15" max="15" width="19.140625" style="2" hidden="1" customWidth="1"/>
    <col min="16" max="16" width="21.140625" style="2" hidden="1" customWidth="1"/>
    <col min="17" max="17" width="21.28515625" style="2" hidden="1" customWidth="1"/>
    <col min="18" max="18" width="14.7109375" style="2" hidden="1" customWidth="1"/>
    <col min="19" max="19" width="16.42578125" style="2" hidden="1" customWidth="1"/>
    <col min="20" max="20" width="21.42578125" style="2" hidden="1" customWidth="1"/>
    <col min="21" max="22" width="20" style="2" hidden="1" customWidth="1"/>
    <col min="23" max="23" width="21.28515625" style="2" hidden="1" customWidth="1"/>
    <col min="24" max="24" width="14.7109375" style="2" hidden="1" customWidth="1"/>
    <col min="25" max="25" width="16.42578125" style="2" hidden="1" customWidth="1"/>
    <col min="26" max="26" width="21.42578125" style="2" hidden="1" customWidth="1"/>
    <col min="27" max="28" width="20" style="2" hidden="1" customWidth="1"/>
    <col min="29" max="29" width="21.28515625" style="2" hidden="1" customWidth="1"/>
    <col min="30" max="30" width="14.7109375" style="2" hidden="1" customWidth="1"/>
    <col min="31" max="31" width="16.42578125" style="2" hidden="1" customWidth="1"/>
    <col min="32" max="32" width="21.42578125" style="2" hidden="1" customWidth="1"/>
    <col min="33" max="34" width="20" style="2" hidden="1" customWidth="1"/>
    <col min="35" max="35" width="21.28515625" style="2" hidden="1" customWidth="1"/>
    <col min="36" max="36" width="14.7109375" style="2" hidden="1" customWidth="1"/>
    <col min="37" max="37" width="16.42578125" style="2" hidden="1" customWidth="1"/>
    <col min="38" max="38" width="21.42578125" style="2" hidden="1" customWidth="1"/>
    <col min="39" max="40" width="20" style="2" hidden="1" customWidth="1"/>
    <col min="41" max="41" width="21.28515625" style="2" hidden="1" customWidth="1"/>
    <col min="42" max="42" width="14.7109375" style="2" hidden="1" customWidth="1"/>
    <col min="43" max="43" width="16.42578125" style="2" hidden="1" customWidth="1"/>
    <col min="44" max="44" width="21.42578125" style="2" customWidth="1"/>
    <col min="45" max="46" width="20" style="2" customWidth="1"/>
    <col min="47" max="47" width="1.42578125" style="2" customWidth="1"/>
    <col min="48" max="16384" width="9.140625" style="2"/>
  </cols>
  <sheetData>
    <row r="1" spans="1:46">
      <c r="V1" s="202"/>
      <c r="AB1" s="202"/>
      <c r="AH1" s="202"/>
      <c r="AN1" s="202"/>
      <c r="AT1" s="202" t="s">
        <v>373</v>
      </c>
    </row>
    <row r="2" spans="1:46">
      <c r="V2" s="113"/>
      <c r="AB2" s="113"/>
      <c r="AH2" s="113"/>
      <c r="AN2" s="113"/>
      <c r="AT2" s="113" t="s">
        <v>150</v>
      </c>
    </row>
    <row r="3" spans="1:46">
      <c r="V3" s="113"/>
      <c r="AB3" s="113"/>
      <c r="AH3" s="113"/>
      <c r="AN3" s="113"/>
      <c r="AT3" s="113" t="s">
        <v>350</v>
      </c>
    </row>
    <row r="4" spans="1:46">
      <c r="V4" s="202"/>
      <c r="AB4" s="202"/>
      <c r="AH4" s="202"/>
      <c r="AN4" s="202"/>
      <c r="AT4" s="202" t="s">
        <v>480</v>
      </c>
    </row>
    <row r="6" spans="1:46">
      <c r="J6" s="112"/>
      <c r="V6" s="112"/>
      <c r="AB6" s="112"/>
      <c r="AH6" s="112"/>
      <c r="AN6" s="112"/>
      <c r="AT6" s="112" t="s">
        <v>353</v>
      </c>
    </row>
    <row r="7" spans="1:46">
      <c r="J7" s="113"/>
      <c r="V7" s="113"/>
      <c r="AB7" s="113"/>
      <c r="AH7" s="113"/>
      <c r="AN7" s="113"/>
      <c r="AT7" s="113" t="s">
        <v>150</v>
      </c>
    </row>
    <row r="8" spans="1:46">
      <c r="J8" s="113"/>
      <c r="V8" s="113"/>
      <c r="AB8" s="113"/>
      <c r="AH8" s="113"/>
      <c r="AN8" s="113"/>
      <c r="AT8" s="113" t="s">
        <v>350</v>
      </c>
    </row>
    <row r="9" spans="1:46">
      <c r="J9" s="112"/>
      <c r="V9" s="112"/>
      <c r="AB9" s="112"/>
      <c r="AH9" s="112"/>
      <c r="AN9" s="112"/>
      <c r="AT9" s="112" t="s">
        <v>351</v>
      </c>
    </row>
    <row r="10" spans="1:46" ht="53.25" customHeight="1">
      <c r="A10" s="258" t="s">
        <v>450</v>
      </c>
      <c r="B10" s="258"/>
      <c r="C10" s="258"/>
      <c r="D10" s="258"/>
      <c r="E10" s="258"/>
      <c r="F10" s="258"/>
      <c r="G10" s="258"/>
      <c r="H10" s="258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259"/>
      <c r="Z10" s="259"/>
      <c r="AA10" s="259"/>
      <c r="AB10" s="259"/>
      <c r="AC10" s="259"/>
      <c r="AD10" s="259"/>
      <c r="AE10" s="259"/>
      <c r="AF10" s="259"/>
      <c r="AG10" s="259"/>
      <c r="AH10" s="259"/>
      <c r="AI10" s="259"/>
      <c r="AJ10" s="259"/>
      <c r="AK10" s="259"/>
      <c r="AL10" s="259"/>
      <c r="AM10" s="259"/>
      <c r="AN10" s="259"/>
      <c r="AO10" s="259"/>
      <c r="AP10" s="259"/>
      <c r="AQ10" s="259"/>
      <c r="AR10" s="259"/>
      <c r="AS10" s="259"/>
      <c r="AT10" s="259"/>
    </row>
    <row r="11" spans="1:46">
      <c r="B11" s="291"/>
      <c r="C11" s="291"/>
      <c r="D11" s="291"/>
      <c r="E11" s="291"/>
      <c r="F11" s="291"/>
      <c r="G11" s="291"/>
      <c r="J11" s="53"/>
      <c r="K11" s="252" t="s">
        <v>402</v>
      </c>
      <c r="L11" s="252"/>
      <c r="M11" s="252"/>
      <c r="N11" s="252"/>
      <c r="O11" s="252"/>
      <c r="P11" s="252"/>
      <c r="Q11" s="252" t="s">
        <v>403</v>
      </c>
      <c r="R11" s="252"/>
      <c r="S11" s="252"/>
      <c r="T11" s="252"/>
      <c r="U11" s="252"/>
      <c r="V11" s="252"/>
      <c r="W11" s="252" t="s">
        <v>449</v>
      </c>
      <c r="X11" s="252"/>
      <c r="Y11" s="252"/>
      <c r="Z11" s="252"/>
      <c r="AA11" s="252"/>
      <c r="AB11" s="252"/>
      <c r="AC11" s="252" t="s">
        <v>462</v>
      </c>
      <c r="AD11" s="252"/>
      <c r="AE11" s="252"/>
      <c r="AF11" s="252"/>
      <c r="AG11" s="252"/>
      <c r="AH11" s="252"/>
      <c r="AI11" s="252" t="s">
        <v>475</v>
      </c>
      <c r="AJ11" s="252"/>
      <c r="AK11" s="252"/>
      <c r="AL11" s="252"/>
      <c r="AM11" s="252"/>
      <c r="AN11" s="252"/>
      <c r="AO11" s="252"/>
      <c r="AP11" s="252"/>
      <c r="AQ11" s="252"/>
      <c r="AR11" s="252"/>
      <c r="AS11" s="252"/>
      <c r="AT11" s="252"/>
    </row>
    <row r="12" spans="1:46" ht="32.25" customHeight="1">
      <c r="A12" s="280" t="s">
        <v>0</v>
      </c>
      <c r="B12" s="282" t="s">
        <v>1</v>
      </c>
      <c r="C12" s="284" t="s">
        <v>2</v>
      </c>
      <c r="D12" s="285"/>
      <c r="E12" s="285"/>
      <c r="F12" s="286"/>
      <c r="G12" s="290" t="s">
        <v>98</v>
      </c>
      <c r="H12" s="272" t="s">
        <v>347</v>
      </c>
      <c r="I12" s="273"/>
      <c r="J12" s="273"/>
      <c r="K12" s="253" t="s">
        <v>352</v>
      </c>
      <c r="L12" s="254"/>
      <c r="M12" s="255"/>
      <c r="N12" s="254" t="s">
        <v>347</v>
      </c>
      <c r="O12" s="256"/>
      <c r="P12" s="257"/>
      <c r="Q12" s="253" t="s">
        <v>352</v>
      </c>
      <c r="R12" s="254"/>
      <c r="S12" s="255"/>
      <c r="T12" s="254" t="s">
        <v>347</v>
      </c>
      <c r="U12" s="256"/>
      <c r="V12" s="257"/>
      <c r="W12" s="253" t="s">
        <v>352</v>
      </c>
      <c r="X12" s="254"/>
      <c r="Y12" s="255"/>
      <c r="Z12" s="254" t="s">
        <v>347</v>
      </c>
      <c r="AA12" s="256"/>
      <c r="AB12" s="257"/>
      <c r="AC12" s="253" t="s">
        <v>352</v>
      </c>
      <c r="AD12" s="254"/>
      <c r="AE12" s="255"/>
      <c r="AF12" s="254" t="s">
        <v>347</v>
      </c>
      <c r="AG12" s="256"/>
      <c r="AH12" s="257"/>
      <c r="AI12" s="253" t="s">
        <v>352</v>
      </c>
      <c r="AJ12" s="254"/>
      <c r="AK12" s="255"/>
      <c r="AL12" s="254" t="s">
        <v>347</v>
      </c>
      <c r="AM12" s="256"/>
      <c r="AN12" s="257"/>
      <c r="AO12" s="253" t="s">
        <v>352</v>
      </c>
      <c r="AP12" s="254"/>
      <c r="AQ12" s="255"/>
      <c r="AR12" s="254" t="s">
        <v>347</v>
      </c>
      <c r="AS12" s="256"/>
      <c r="AT12" s="257"/>
    </row>
    <row r="13" spans="1:46" s="3" customFormat="1" ht="15.75">
      <c r="A13" s="281"/>
      <c r="B13" s="283"/>
      <c r="C13" s="287"/>
      <c r="D13" s="288"/>
      <c r="E13" s="288"/>
      <c r="F13" s="289"/>
      <c r="G13" s="287"/>
      <c r="H13" s="134" t="s">
        <v>223</v>
      </c>
      <c r="I13" s="134" t="s">
        <v>224</v>
      </c>
      <c r="J13" s="134" t="s">
        <v>225</v>
      </c>
      <c r="K13" s="134" t="s">
        <v>223</v>
      </c>
      <c r="L13" s="134" t="s">
        <v>224</v>
      </c>
      <c r="M13" s="134" t="s">
        <v>225</v>
      </c>
      <c r="N13" s="134" t="s">
        <v>223</v>
      </c>
      <c r="O13" s="134" t="s">
        <v>224</v>
      </c>
      <c r="P13" s="134" t="s">
        <v>225</v>
      </c>
      <c r="Q13" s="134" t="s">
        <v>223</v>
      </c>
      <c r="R13" s="134" t="s">
        <v>224</v>
      </c>
      <c r="S13" s="134" t="s">
        <v>225</v>
      </c>
      <c r="T13" s="134" t="s">
        <v>223</v>
      </c>
      <c r="U13" s="134" t="s">
        <v>224</v>
      </c>
      <c r="V13" s="134" t="s">
        <v>225</v>
      </c>
      <c r="W13" s="134" t="s">
        <v>223</v>
      </c>
      <c r="X13" s="134" t="s">
        <v>224</v>
      </c>
      <c r="Y13" s="134" t="s">
        <v>225</v>
      </c>
      <c r="Z13" s="134" t="s">
        <v>223</v>
      </c>
      <c r="AA13" s="134" t="s">
        <v>224</v>
      </c>
      <c r="AB13" s="134" t="s">
        <v>225</v>
      </c>
      <c r="AC13" s="215" t="s">
        <v>223</v>
      </c>
      <c r="AD13" s="215" t="s">
        <v>224</v>
      </c>
      <c r="AE13" s="215" t="s">
        <v>225</v>
      </c>
      <c r="AF13" s="215" t="s">
        <v>223</v>
      </c>
      <c r="AG13" s="215" t="s">
        <v>224</v>
      </c>
      <c r="AH13" s="215" t="s">
        <v>225</v>
      </c>
      <c r="AI13" s="228" t="s">
        <v>223</v>
      </c>
      <c r="AJ13" s="228" t="s">
        <v>224</v>
      </c>
      <c r="AK13" s="228" t="s">
        <v>225</v>
      </c>
      <c r="AL13" s="228" t="s">
        <v>223</v>
      </c>
      <c r="AM13" s="228" t="s">
        <v>224</v>
      </c>
      <c r="AN13" s="228" t="s">
        <v>225</v>
      </c>
      <c r="AO13" s="246" t="s">
        <v>223</v>
      </c>
      <c r="AP13" s="246" t="s">
        <v>224</v>
      </c>
      <c r="AQ13" s="246" t="s">
        <v>225</v>
      </c>
      <c r="AR13" s="246" t="s">
        <v>223</v>
      </c>
      <c r="AS13" s="246" t="s">
        <v>224</v>
      </c>
      <c r="AT13" s="246" t="s">
        <v>225</v>
      </c>
    </row>
    <row r="14" spans="1:46" s="3" customFormat="1">
      <c r="A14" s="25" t="s">
        <v>3</v>
      </c>
      <c r="B14" s="14">
        <v>2</v>
      </c>
      <c r="C14" s="14">
        <v>3</v>
      </c>
      <c r="D14" s="14">
        <v>4</v>
      </c>
      <c r="E14" s="14">
        <v>5</v>
      </c>
      <c r="F14" s="14">
        <v>6</v>
      </c>
      <c r="G14" s="15" t="s">
        <v>7</v>
      </c>
      <c r="H14" s="58">
        <v>8</v>
      </c>
      <c r="I14" s="135">
        <v>9</v>
      </c>
      <c r="J14" s="135">
        <v>10</v>
      </c>
      <c r="K14" s="58"/>
      <c r="L14" s="135"/>
      <c r="M14" s="135"/>
      <c r="N14" s="58">
        <v>8</v>
      </c>
      <c r="O14" s="135">
        <v>9</v>
      </c>
      <c r="P14" s="135">
        <v>10</v>
      </c>
      <c r="Q14" s="58"/>
      <c r="R14" s="135"/>
      <c r="S14" s="135"/>
      <c r="T14" s="58">
        <v>8</v>
      </c>
      <c r="U14" s="135">
        <v>9</v>
      </c>
      <c r="V14" s="135">
        <v>10</v>
      </c>
      <c r="W14" s="58"/>
      <c r="X14" s="135"/>
      <c r="Y14" s="135"/>
      <c r="Z14" s="58">
        <v>8</v>
      </c>
      <c r="AA14" s="135">
        <v>9</v>
      </c>
      <c r="AB14" s="135">
        <v>10</v>
      </c>
      <c r="AC14" s="58"/>
      <c r="AD14" s="135"/>
      <c r="AE14" s="135"/>
      <c r="AF14" s="58">
        <v>8</v>
      </c>
      <c r="AG14" s="135">
        <v>9</v>
      </c>
      <c r="AH14" s="135">
        <v>10</v>
      </c>
      <c r="AI14" s="58"/>
      <c r="AJ14" s="135"/>
      <c r="AK14" s="135"/>
      <c r="AL14" s="58">
        <v>8</v>
      </c>
      <c r="AM14" s="135">
        <v>9</v>
      </c>
      <c r="AN14" s="135">
        <v>10</v>
      </c>
      <c r="AO14" s="58"/>
      <c r="AP14" s="135"/>
      <c r="AQ14" s="135"/>
      <c r="AR14" s="58">
        <v>8</v>
      </c>
      <c r="AS14" s="135">
        <v>9</v>
      </c>
      <c r="AT14" s="135">
        <v>10</v>
      </c>
    </row>
    <row r="15" spans="1:46" ht="18">
      <c r="A15" s="48" t="s">
        <v>72</v>
      </c>
      <c r="B15" s="51" t="s">
        <v>73</v>
      </c>
      <c r="C15" s="49"/>
      <c r="D15" s="49"/>
      <c r="E15" s="49"/>
      <c r="F15" s="49"/>
      <c r="G15" s="50"/>
      <c r="H15" s="69">
        <f t="shared" ref="H15:M15" si="0">H16+H168+H283+H306+H311+H349+H366+H383+H459+H466+H487+H500+H513+H533+H568+H573+H432+H492+H528+H590+H560</f>
        <v>700282454.38000011</v>
      </c>
      <c r="I15" s="69">
        <f t="shared" si="0"/>
        <v>613436566.08000004</v>
      </c>
      <c r="J15" s="69">
        <f t="shared" si="0"/>
        <v>617466192.73000002</v>
      </c>
      <c r="K15" s="69">
        <f t="shared" si="0"/>
        <v>61233919.290000007</v>
      </c>
      <c r="L15" s="69">
        <f t="shared" si="0"/>
        <v>974624.85999999987</v>
      </c>
      <c r="M15" s="69">
        <f t="shared" si="0"/>
        <v>-817927.07000000018</v>
      </c>
      <c r="N15" s="69">
        <f>H15+K15</f>
        <v>761516373.67000008</v>
      </c>
      <c r="O15" s="69">
        <f>I15+L15</f>
        <v>614411190.94000006</v>
      </c>
      <c r="P15" s="69">
        <f>J15+M15</f>
        <v>616648265.65999997</v>
      </c>
      <c r="Q15" s="69">
        <f>Q16+Q168+Q283+Q306+Q311+Q349+Q366+Q383+Q459+Q466+Q487+Q500+Q513+Q533+Q568+Q573+Q432+Q492+Q528+Q590+Q560</f>
        <v>60994335.479999997</v>
      </c>
      <c r="R15" s="69">
        <f>R16+R168+R283+R306+R311+R349+R366+R383+R459+R466+R487+R500+R513+R533+R568+R573+R432+R492+R528+R590+R560</f>
        <v>293866.65999999997</v>
      </c>
      <c r="S15" s="69">
        <f>S16+S168+S283+S306+S311+S349+S366+S383+S459+S466+S487+S500+S513+S533+S568+S573+S432+S492+S528+S590+S560</f>
        <v>278194.39</v>
      </c>
      <c r="T15" s="69">
        <f>N15+Q15</f>
        <v>822510709.1500001</v>
      </c>
      <c r="U15" s="69">
        <f>O15+R15</f>
        <v>614705057.60000002</v>
      </c>
      <c r="V15" s="69">
        <f>P15+S15</f>
        <v>616926460.04999995</v>
      </c>
      <c r="W15" s="69">
        <f>W16+W168+W283+W306+W311+W349+W366+W383+W459+W466+W487+W500+W513+W533+W568+W573+W432+W492+W528+W590+W560+W604+W612</f>
        <v>77017101.079999998</v>
      </c>
      <c r="X15" s="69">
        <f>X16+X168+X283+X306+X311+X349+X366+X383+X459+X466+X487+X500+X513+X533+X568+X573+X432+X492+X528+X590+X560+X604+X612</f>
        <v>0</v>
      </c>
      <c r="Y15" s="69">
        <f>Y16+Y168+Y283+Y306+Y311+Y349+Y366+Y383+Y459+Y466+Y487+Y500+Y513+Y533+Y568+Y573+Y432+Y492+Y528+Y590+Y560+Y604+Y612</f>
        <v>-3805094.26</v>
      </c>
      <c r="Z15" s="69">
        <f>T15+W15</f>
        <v>899527810.23000014</v>
      </c>
      <c r="AA15" s="69">
        <f>U15+X15</f>
        <v>614705057.60000002</v>
      </c>
      <c r="AB15" s="69">
        <f>V15+Y15</f>
        <v>613121365.78999996</v>
      </c>
      <c r="AC15" s="69">
        <f>AC16+AC168+AC283+AC306+AC311+AC349+AC366+AC383+AC459+AC466+AC487+AC500+AC513+AC533+AC568+AC573+AC432+AC492+AC528+AC590+AC560+AC604+AC612</f>
        <v>-36314024.229999997</v>
      </c>
      <c r="AD15" s="69">
        <f>AD16+AD168+AD283+AD306+AD311+AD349+AD366+AD383+AD459+AD466+AD487+AD500+AD513+AD533+AD568+AD573+AD432+AD492+AD528+AD590+AD560+AD604+AD612</f>
        <v>1598897.66</v>
      </c>
      <c r="AE15" s="69">
        <f>AE16+AE168+AE283+AE306+AE311+AE349+AE366+AE383+AE459+AE466+AE487+AE500+AE513+AE533+AE568+AE573+AE432+AE492+AE528+AE590+AE560+AE604+AE612</f>
        <v>1598897.66</v>
      </c>
      <c r="AF15" s="69">
        <f>Z15+AC15</f>
        <v>863213786.00000012</v>
      </c>
      <c r="AG15" s="69">
        <f>AA15+AD15</f>
        <v>616303955.25999999</v>
      </c>
      <c r="AH15" s="69">
        <f>AB15+AE15</f>
        <v>614720263.44999993</v>
      </c>
      <c r="AI15" s="69">
        <f>AI16+AI168+AI283+AI306+AI311+AI349+AI366+AI383+AI459+AI466+AI487+AI500+AI513+AI533+AI568+AI573+AI432+AI492+AI528+AI590+AI560+AI604+AI612</f>
        <v>22141381.27</v>
      </c>
      <c r="AJ15" s="69">
        <f>AJ16+AJ168+AJ283+AJ306+AJ311+AJ349+AJ366+AJ383+AJ459+AJ466+AJ487+AJ500+AJ513+AJ533+AJ568+AJ573+AJ432+AJ492+AJ528+AJ590+AJ560+AJ604+AJ612</f>
        <v>600000</v>
      </c>
      <c r="AK15" s="69">
        <f>AK16+AK168+AK283+AK306+AK311+AK349+AK366+AK383+AK459+AK466+AK487+AK500+AK513+AK533+AK568+AK573+AK432+AK492+AK528+AK590+AK560+AK604+AK612</f>
        <v>0</v>
      </c>
      <c r="AL15" s="69">
        <f>AF15+AI15</f>
        <v>885355167.2700001</v>
      </c>
      <c r="AM15" s="69">
        <f>AG15+AJ15</f>
        <v>616903955.25999999</v>
      </c>
      <c r="AN15" s="69">
        <f>AH15+AK15</f>
        <v>614720263.44999993</v>
      </c>
      <c r="AO15" s="69">
        <f>AO16+AO168+AO283+AO306+AO311+AO349+AO366+AO383+AO459+AO466+AO487+AO500+AO513+AO533+AO568+AO573+AO432+AO492+AO528+AO590+AO560+AO604+AO612</f>
        <v>10303823.810000001</v>
      </c>
      <c r="AP15" s="69">
        <f>AP16+AP168+AP283+AP306+AP311+AP349+AP366+AP383+AP459+AP466+AP487+AP500+AP513+AP533+AP568+AP573+AP432+AP492+AP528+AP590+AP560+AP604+AP612</f>
        <v>0</v>
      </c>
      <c r="AQ15" s="69">
        <f>AQ16+AQ168+AQ283+AQ306+AQ311+AQ349+AQ366+AQ383+AQ459+AQ466+AQ487+AQ500+AQ513+AQ533+AQ568+AQ573+AQ432+AQ492+AQ528+AQ590+AQ560+AQ604+AQ612</f>
        <v>0</v>
      </c>
      <c r="AR15" s="69">
        <f>AL15+AO15</f>
        <v>895658991.08000004</v>
      </c>
      <c r="AS15" s="69">
        <f>AM15+AP15</f>
        <v>616903955.25999999</v>
      </c>
      <c r="AT15" s="69">
        <f>AN15+AQ15</f>
        <v>614720263.44999993</v>
      </c>
    </row>
    <row r="16" spans="1:46" ht="30">
      <c r="A16" s="26" t="s">
        <v>3</v>
      </c>
      <c r="B16" s="33" t="s">
        <v>226</v>
      </c>
      <c r="C16" s="7" t="s">
        <v>13</v>
      </c>
      <c r="D16" s="7" t="s">
        <v>21</v>
      </c>
      <c r="E16" s="7" t="s">
        <v>99</v>
      </c>
      <c r="F16" s="7" t="s">
        <v>100</v>
      </c>
      <c r="G16" s="16"/>
      <c r="H16" s="65">
        <f t="shared" ref="H16:M16" si="1">H17+H42+H88+H114+H130+H142</f>
        <v>434914791.35000002</v>
      </c>
      <c r="I16" s="65">
        <f t="shared" si="1"/>
        <v>427226385.18000001</v>
      </c>
      <c r="J16" s="65">
        <f t="shared" si="1"/>
        <v>434531557.07999998</v>
      </c>
      <c r="K16" s="65">
        <f t="shared" si="1"/>
        <v>-1482940.78</v>
      </c>
      <c r="L16" s="65">
        <f t="shared" si="1"/>
        <v>-1221415.03</v>
      </c>
      <c r="M16" s="65">
        <f t="shared" si="1"/>
        <v>-1080309.6800000002</v>
      </c>
      <c r="N16" s="65">
        <f t="shared" ref="N16:N109" si="2">H16+K16</f>
        <v>433431850.57000005</v>
      </c>
      <c r="O16" s="65">
        <f t="shared" ref="O16:O109" si="3">I16+L16</f>
        <v>426004970.15000004</v>
      </c>
      <c r="P16" s="65">
        <f t="shared" ref="P16:P109" si="4">J16+M16</f>
        <v>433451247.39999998</v>
      </c>
      <c r="Q16" s="65">
        <f>Q17+Q42+Q88+Q114+Q130+Q142</f>
        <v>4756209.7</v>
      </c>
      <c r="R16" s="65">
        <f>R17+R42+R88+R114+R130+R142</f>
        <v>293866.65999999997</v>
      </c>
      <c r="S16" s="65">
        <f>S17+S42+S88+S114+S130+S142</f>
        <v>278194.39</v>
      </c>
      <c r="T16" s="65">
        <f t="shared" ref="T16:T109" si="5">N16+Q16</f>
        <v>438188060.27000004</v>
      </c>
      <c r="U16" s="65">
        <f t="shared" ref="U16:U109" si="6">O16+R16</f>
        <v>426298836.81000006</v>
      </c>
      <c r="V16" s="65">
        <f t="shared" ref="V16:V109" si="7">P16+S16</f>
        <v>433729441.78999996</v>
      </c>
      <c r="W16" s="65">
        <f>W17+W42+W88+W114+W130+W142</f>
        <v>943384.61</v>
      </c>
      <c r="X16" s="65">
        <f>X17+X42+X88+X114+X130+X142</f>
        <v>0</v>
      </c>
      <c r="Y16" s="65">
        <f>Y17+Y42+Y88+Y114+Y130+Y142</f>
        <v>-3805094.26</v>
      </c>
      <c r="Z16" s="65">
        <f t="shared" ref="Z16:Z109" si="8">T16+W16</f>
        <v>439131444.88000005</v>
      </c>
      <c r="AA16" s="65">
        <f t="shared" ref="AA16:AA109" si="9">U16+X16</f>
        <v>426298836.81000006</v>
      </c>
      <c r="AB16" s="65">
        <f t="shared" ref="AB16:AB109" si="10">V16+Y16</f>
        <v>429924347.52999997</v>
      </c>
      <c r="AC16" s="65">
        <f>AC17+AC42+AC88+AC114+AC130+AC142</f>
        <v>723600.45</v>
      </c>
      <c r="AD16" s="65">
        <f>AD17+AD42+AD88+AD114+AD130+AD142</f>
        <v>1598897.66</v>
      </c>
      <c r="AE16" s="65">
        <f>AE17+AE42+AE88+AE114+AE130+AE142</f>
        <v>1598897.66</v>
      </c>
      <c r="AF16" s="65">
        <f t="shared" ref="AF16:AF109" si="11">Z16+AC16</f>
        <v>439855045.33000004</v>
      </c>
      <c r="AG16" s="65">
        <f t="shared" ref="AG16:AG109" si="12">AA16+AD16</f>
        <v>427897734.47000009</v>
      </c>
      <c r="AH16" s="65">
        <f t="shared" ref="AH16:AH109" si="13">AB16+AE16</f>
        <v>431523245.19</v>
      </c>
      <c r="AI16" s="65">
        <f>AI17+AI42+AI88+AI114+AI130+AI142</f>
        <v>12006034</v>
      </c>
      <c r="AJ16" s="65">
        <f>AJ17+AJ42+AJ88+AJ114+AJ130+AJ142</f>
        <v>0</v>
      </c>
      <c r="AK16" s="65">
        <f>AK17+AK42+AK88+AK114+AK130+AK142</f>
        <v>0</v>
      </c>
      <c r="AL16" s="65">
        <f t="shared" ref="AL16:AL109" si="14">AF16+AI16</f>
        <v>451861079.33000004</v>
      </c>
      <c r="AM16" s="65">
        <f t="shared" ref="AM16:AM109" si="15">AG16+AJ16</f>
        <v>427897734.47000009</v>
      </c>
      <c r="AN16" s="65">
        <f t="shared" ref="AN16:AN109" si="16">AH16+AK16</f>
        <v>431523245.19</v>
      </c>
      <c r="AO16" s="65">
        <f>AO17+AO42+AO88+AO114+AO130+AO142</f>
        <v>7089619.8100000005</v>
      </c>
      <c r="AP16" s="65">
        <f>AP17+AP42+AP88+AP114+AP130+AP142</f>
        <v>0</v>
      </c>
      <c r="AQ16" s="65">
        <f>AQ17+AQ42+AQ88+AQ114+AQ130+AQ142</f>
        <v>0</v>
      </c>
      <c r="AR16" s="65">
        <f t="shared" ref="AR16:AR109" si="17">AL16+AO16</f>
        <v>458950699.14000005</v>
      </c>
      <c r="AS16" s="65">
        <f t="shared" ref="AS16:AS109" si="18">AM16+AP16</f>
        <v>427897734.47000009</v>
      </c>
      <c r="AT16" s="65">
        <f t="shared" ref="AT16:AT109" si="19">AN16+AQ16</f>
        <v>431523245.19</v>
      </c>
    </row>
    <row r="17" spans="1:46" ht="25.5">
      <c r="A17" s="27" t="s">
        <v>23</v>
      </c>
      <c r="B17" s="28" t="s">
        <v>85</v>
      </c>
      <c r="C17" s="6" t="s">
        <v>13</v>
      </c>
      <c r="D17" s="6" t="s">
        <v>3</v>
      </c>
      <c r="E17" s="6" t="s">
        <v>99</v>
      </c>
      <c r="F17" s="6" t="s">
        <v>100</v>
      </c>
      <c r="G17" s="17"/>
      <c r="H17" s="64">
        <f>H18+H30+H36+H21+H33+H39+H24</f>
        <v>94691775</v>
      </c>
      <c r="I17" s="64">
        <f t="shared" ref="I17:M17" si="20">I18+I30+I36+I21+I33+I39+I24</f>
        <v>93077967.620000005</v>
      </c>
      <c r="J17" s="64">
        <f t="shared" si="20"/>
        <v>93075869.200000003</v>
      </c>
      <c r="K17" s="64">
        <f t="shared" si="20"/>
        <v>-450000</v>
      </c>
      <c r="L17" s="64">
        <f t="shared" si="20"/>
        <v>-424386.66</v>
      </c>
      <c r="M17" s="64">
        <f t="shared" si="20"/>
        <v>-401680</v>
      </c>
      <c r="N17" s="64">
        <f t="shared" si="2"/>
        <v>94241775</v>
      </c>
      <c r="O17" s="64">
        <f t="shared" si="3"/>
        <v>92653580.960000008</v>
      </c>
      <c r="P17" s="64">
        <f t="shared" si="4"/>
        <v>92674189.200000003</v>
      </c>
      <c r="Q17" s="64">
        <f>Q18+Q30+Q36+Q21+Q33+Q39+Q24+Q27</f>
        <v>504723</v>
      </c>
      <c r="R17" s="64">
        <f t="shared" ref="R17:S17" si="21">R18+R30+R36+R21+R33+R39+R24+R27</f>
        <v>0</v>
      </c>
      <c r="S17" s="64">
        <f t="shared" si="21"/>
        <v>0</v>
      </c>
      <c r="T17" s="64">
        <f t="shared" si="5"/>
        <v>94746498</v>
      </c>
      <c r="U17" s="64">
        <f t="shared" si="6"/>
        <v>92653580.960000008</v>
      </c>
      <c r="V17" s="64">
        <f t="shared" si="7"/>
        <v>92674189.200000003</v>
      </c>
      <c r="W17" s="64">
        <f>W18+W30+W36+W21+W33+W39+W24+W27</f>
        <v>0</v>
      </c>
      <c r="X17" s="64">
        <f t="shared" ref="X17:Y17" si="22">X18+X30+X36+X21+X33+X39+X24+X27</f>
        <v>0</v>
      </c>
      <c r="Y17" s="64">
        <f t="shared" si="22"/>
        <v>0</v>
      </c>
      <c r="Z17" s="64">
        <f t="shared" si="8"/>
        <v>94746498</v>
      </c>
      <c r="AA17" s="64">
        <f t="shared" si="9"/>
        <v>92653580.960000008</v>
      </c>
      <c r="AB17" s="64">
        <f t="shared" si="10"/>
        <v>92674189.200000003</v>
      </c>
      <c r="AC17" s="64">
        <f>AC18+AC30+AC36+AC21+AC33+AC39+AC24+AC27</f>
        <v>-287285</v>
      </c>
      <c r="AD17" s="64">
        <f t="shared" ref="AD17:AE17" si="23">AD18+AD30+AD36+AD21+AD33+AD39+AD24+AD27</f>
        <v>0</v>
      </c>
      <c r="AE17" s="64">
        <f t="shared" si="23"/>
        <v>0</v>
      </c>
      <c r="AF17" s="64">
        <f t="shared" si="11"/>
        <v>94459213</v>
      </c>
      <c r="AG17" s="64">
        <f t="shared" si="12"/>
        <v>92653580.960000008</v>
      </c>
      <c r="AH17" s="64">
        <f t="shared" si="13"/>
        <v>92674189.200000003</v>
      </c>
      <c r="AI17" s="64">
        <f>AI18+AI30+AI36+AI21+AI33+AI39+AI24+AI27</f>
        <v>-98600</v>
      </c>
      <c r="AJ17" s="64">
        <f t="shared" ref="AJ17:AK17" si="24">AJ18+AJ30+AJ36+AJ21+AJ33+AJ39+AJ24+AJ27</f>
        <v>0</v>
      </c>
      <c r="AK17" s="64">
        <f t="shared" si="24"/>
        <v>0</v>
      </c>
      <c r="AL17" s="64">
        <f t="shared" si="14"/>
        <v>94360613</v>
      </c>
      <c r="AM17" s="64">
        <f t="shared" si="15"/>
        <v>92653580.960000008</v>
      </c>
      <c r="AN17" s="64">
        <f t="shared" si="16"/>
        <v>92674189.200000003</v>
      </c>
      <c r="AO17" s="64">
        <f>AO18+AO30+AO36+AO21+AO33+AO39+AO24+AO27</f>
        <v>5834671.8200000003</v>
      </c>
      <c r="AP17" s="64">
        <f t="shared" ref="AP17:AQ17" si="25">AP18+AP30+AP36+AP21+AP33+AP39+AP24+AP27</f>
        <v>0</v>
      </c>
      <c r="AQ17" s="64">
        <f t="shared" si="25"/>
        <v>0</v>
      </c>
      <c r="AR17" s="64">
        <f t="shared" si="17"/>
        <v>100195284.81999999</v>
      </c>
      <c r="AS17" s="64">
        <f t="shared" si="18"/>
        <v>92653580.960000008</v>
      </c>
      <c r="AT17" s="64">
        <f t="shared" si="19"/>
        <v>92674189.200000003</v>
      </c>
    </row>
    <row r="18" spans="1:46" ht="25.5">
      <c r="A18" s="279"/>
      <c r="B18" s="62" t="s">
        <v>86</v>
      </c>
      <c r="C18" s="5" t="s">
        <v>13</v>
      </c>
      <c r="D18" s="5" t="s">
        <v>3</v>
      </c>
      <c r="E18" s="5" t="s">
        <v>99</v>
      </c>
      <c r="F18" s="5" t="s">
        <v>101</v>
      </c>
      <c r="G18" s="17"/>
      <c r="H18" s="63">
        <f>H19</f>
        <v>38975181</v>
      </c>
      <c r="I18" s="63">
        <f t="shared" ref="I18:M19" si="26">I19</f>
        <v>39555634.619999997</v>
      </c>
      <c r="J18" s="63">
        <f t="shared" si="26"/>
        <v>37409246.200000003</v>
      </c>
      <c r="K18" s="63">
        <f t="shared" si="26"/>
        <v>0</v>
      </c>
      <c r="L18" s="63">
        <f t="shared" si="26"/>
        <v>0</v>
      </c>
      <c r="M18" s="63">
        <f t="shared" si="26"/>
        <v>0</v>
      </c>
      <c r="N18" s="63">
        <f t="shared" si="2"/>
        <v>38975181</v>
      </c>
      <c r="O18" s="63">
        <f t="shared" si="3"/>
        <v>39555634.619999997</v>
      </c>
      <c r="P18" s="63">
        <f t="shared" si="4"/>
        <v>37409246.200000003</v>
      </c>
      <c r="Q18" s="63">
        <f t="shared" ref="Q18:S19" si="27">Q19</f>
        <v>0</v>
      </c>
      <c r="R18" s="63">
        <f t="shared" si="27"/>
        <v>0</v>
      </c>
      <c r="S18" s="63">
        <f t="shared" si="27"/>
        <v>0</v>
      </c>
      <c r="T18" s="63">
        <f t="shared" si="5"/>
        <v>38975181</v>
      </c>
      <c r="U18" s="63">
        <f t="shared" si="6"/>
        <v>39555634.619999997</v>
      </c>
      <c r="V18" s="63">
        <f t="shared" si="7"/>
        <v>37409246.200000003</v>
      </c>
      <c r="W18" s="63">
        <f t="shared" ref="W18:Y19" si="28">W19</f>
        <v>0</v>
      </c>
      <c r="X18" s="63">
        <f t="shared" si="28"/>
        <v>0</v>
      </c>
      <c r="Y18" s="63">
        <f t="shared" si="28"/>
        <v>0</v>
      </c>
      <c r="Z18" s="63">
        <f t="shared" si="8"/>
        <v>38975181</v>
      </c>
      <c r="AA18" s="63">
        <f t="shared" si="9"/>
        <v>39555634.619999997</v>
      </c>
      <c r="AB18" s="63">
        <f t="shared" si="10"/>
        <v>37409246.200000003</v>
      </c>
      <c r="AC18" s="63">
        <f t="shared" ref="AC18:AE19" si="29">AC19</f>
        <v>0</v>
      </c>
      <c r="AD18" s="63">
        <f t="shared" si="29"/>
        <v>0</v>
      </c>
      <c r="AE18" s="63">
        <f t="shared" si="29"/>
        <v>0</v>
      </c>
      <c r="AF18" s="63">
        <f t="shared" si="11"/>
        <v>38975181</v>
      </c>
      <c r="AG18" s="63">
        <f t="shared" si="12"/>
        <v>39555634.619999997</v>
      </c>
      <c r="AH18" s="63">
        <f t="shared" si="13"/>
        <v>37409246.200000003</v>
      </c>
      <c r="AI18" s="63">
        <f t="shared" ref="AI18:AK19" si="30">AI19</f>
        <v>0</v>
      </c>
      <c r="AJ18" s="63">
        <f t="shared" si="30"/>
        <v>0</v>
      </c>
      <c r="AK18" s="63">
        <f t="shared" si="30"/>
        <v>0</v>
      </c>
      <c r="AL18" s="63">
        <f t="shared" si="14"/>
        <v>38975181</v>
      </c>
      <c r="AM18" s="63">
        <f t="shared" si="15"/>
        <v>39555634.619999997</v>
      </c>
      <c r="AN18" s="63">
        <f t="shared" si="16"/>
        <v>37409246.200000003</v>
      </c>
      <c r="AO18" s="63">
        <f t="shared" ref="AO18:AQ19" si="31">AO19</f>
        <v>1302471.82</v>
      </c>
      <c r="AP18" s="63">
        <f t="shared" si="31"/>
        <v>0</v>
      </c>
      <c r="AQ18" s="63">
        <f t="shared" si="31"/>
        <v>0</v>
      </c>
      <c r="AR18" s="63">
        <f t="shared" si="17"/>
        <v>40277652.82</v>
      </c>
      <c r="AS18" s="63">
        <f t="shared" si="18"/>
        <v>39555634.619999997</v>
      </c>
      <c r="AT18" s="63">
        <f t="shared" si="19"/>
        <v>37409246.200000003</v>
      </c>
    </row>
    <row r="19" spans="1:46" ht="25.5">
      <c r="A19" s="278"/>
      <c r="B19" s="30" t="s">
        <v>41</v>
      </c>
      <c r="C19" s="5" t="s">
        <v>13</v>
      </c>
      <c r="D19" s="5" t="s">
        <v>3</v>
      </c>
      <c r="E19" s="5" t="s">
        <v>99</v>
      </c>
      <c r="F19" s="5" t="s">
        <v>101</v>
      </c>
      <c r="G19" s="17" t="s">
        <v>39</v>
      </c>
      <c r="H19" s="63">
        <f>H20</f>
        <v>38975181</v>
      </c>
      <c r="I19" s="63">
        <f t="shared" si="26"/>
        <v>39555634.619999997</v>
      </c>
      <c r="J19" s="63">
        <f t="shared" si="26"/>
        <v>37409246.200000003</v>
      </c>
      <c r="K19" s="63">
        <f t="shared" si="26"/>
        <v>0</v>
      </c>
      <c r="L19" s="63">
        <f t="shared" si="26"/>
        <v>0</v>
      </c>
      <c r="M19" s="63">
        <f t="shared" si="26"/>
        <v>0</v>
      </c>
      <c r="N19" s="63">
        <f t="shared" si="2"/>
        <v>38975181</v>
      </c>
      <c r="O19" s="63">
        <f t="shared" si="3"/>
        <v>39555634.619999997</v>
      </c>
      <c r="P19" s="63">
        <f t="shared" si="4"/>
        <v>37409246.200000003</v>
      </c>
      <c r="Q19" s="63">
        <f t="shared" si="27"/>
        <v>0</v>
      </c>
      <c r="R19" s="63">
        <f t="shared" si="27"/>
        <v>0</v>
      </c>
      <c r="S19" s="63">
        <f t="shared" si="27"/>
        <v>0</v>
      </c>
      <c r="T19" s="63">
        <f t="shared" si="5"/>
        <v>38975181</v>
      </c>
      <c r="U19" s="63">
        <f t="shared" si="6"/>
        <v>39555634.619999997</v>
      </c>
      <c r="V19" s="63">
        <f t="shared" si="7"/>
        <v>37409246.200000003</v>
      </c>
      <c r="W19" s="63">
        <f t="shared" si="28"/>
        <v>0</v>
      </c>
      <c r="X19" s="63">
        <f t="shared" si="28"/>
        <v>0</v>
      </c>
      <c r="Y19" s="63">
        <f t="shared" si="28"/>
        <v>0</v>
      </c>
      <c r="Z19" s="63">
        <f t="shared" si="8"/>
        <v>38975181</v>
      </c>
      <c r="AA19" s="63">
        <f t="shared" si="9"/>
        <v>39555634.619999997</v>
      </c>
      <c r="AB19" s="63">
        <f t="shared" si="10"/>
        <v>37409246.200000003</v>
      </c>
      <c r="AC19" s="63">
        <f t="shared" si="29"/>
        <v>0</v>
      </c>
      <c r="AD19" s="63">
        <f t="shared" si="29"/>
        <v>0</v>
      </c>
      <c r="AE19" s="63">
        <f t="shared" si="29"/>
        <v>0</v>
      </c>
      <c r="AF19" s="63">
        <f t="shared" si="11"/>
        <v>38975181</v>
      </c>
      <c r="AG19" s="63">
        <f t="shared" si="12"/>
        <v>39555634.619999997</v>
      </c>
      <c r="AH19" s="63">
        <f t="shared" si="13"/>
        <v>37409246.200000003</v>
      </c>
      <c r="AI19" s="63">
        <f t="shared" si="30"/>
        <v>0</v>
      </c>
      <c r="AJ19" s="63">
        <f t="shared" si="30"/>
        <v>0</v>
      </c>
      <c r="AK19" s="63">
        <f t="shared" si="30"/>
        <v>0</v>
      </c>
      <c r="AL19" s="63">
        <f t="shared" si="14"/>
        <v>38975181</v>
      </c>
      <c r="AM19" s="63">
        <f t="shared" si="15"/>
        <v>39555634.619999997</v>
      </c>
      <c r="AN19" s="63">
        <f t="shared" si="16"/>
        <v>37409246.200000003</v>
      </c>
      <c r="AO19" s="63">
        <f t="shared" si="31"/>
        <v>1302471.82</v>
      </c>
      <c r="AP19" s="63">
        <f t="shared" si="31"/>
        <v>0</v>
      </c>
      <c r="AQ19" s="63">
        <f t="shared" si="31"/>
        <v>0</v>
      </c>
      <c r="AR19" s="63">
        <f t="shared" si="17"/>
        <v>40277652.82</v>
      </c>
      <c r="AS19" s="63">
        <f t="shared" si="18"/>
        <v>39555634.619999997</v>
      </c>
      <c r="AT19" s="63">
        <f t="shared" si="19"/>
        <v>37409246.200000003</v>
      </c>
    </row>
    <row r="20" spans="1:46">
      <c r="A20" s="278"/>
      <c r="B20" s="29" t="s">
        <v>42</v>
      </c>
      <c r="C20" s="5" t="s">
        <v>13</v>
      </c>
      <c r="D20" s="5" t="s">
        <v>3</v>
      </c>
      <c r="E20" s="5" t="s">
        <v>99</v>
      </c>
      <c r="F20" s="5" t="s">
        <v>101</v>
      </c>
      <c r="G20" s="17" t="s">
        <v>40</v>
      </c>
      <c r="H20" s="67">
        <f>38075181+900000</f>
        <v>38975181</v>
      </c>
      <c r="I20" s="67">
        <f>38655634.62+900000</f>
        <v>39555634.619999997</v>
      </c>
      <c r="J20" s="67">
        <f>36909246.2+500000</f>
        <v>37409246.200000003</v>
      </c>
      <c r="K20" s="67"/>
      <c r="L20" s="67"/>
      <c r="M20" s="67"/>
      <c r="N20" s="67">
        <f t="shared" si="2"/>
        <v>38975181</v>
      </c>
      <c r="O20" s="67">
        <f t="shared" si="3"/>
        <v>39555634.619999997</v>
      </c>
      <c r="P20" s="67">
        <f t="shared" si="4"/>
        <v>37409246.200000003</v>
      </c>
      <c r="Q20" s="67"/>
      <c r="R20" s="67"/>
      <c r="S20" s="67"/>
      <c r="T20" s="67">
        <f t="shared" si="5"/>
        <v>38975181</v>
      </c>
      <c r="U20" s="67">
        <f t="shared" si="6"/>
        <v>39555634.619999997</v>
      </c>
      <c r="V20" s="67">
        <f t="shared" si="7"/>
        <v>37409246.200000003</v>
      </c>
      <c r="W20" s="67"/>
      <c r="X20" s="67"/>
      <c r="Y20" s="67"/>
      <c r="Z20" s="67">
        <f t="shared" si="8"/>
        <v>38975181</v>
      </c>
      <c r="AA20" s="67">
        <f t="shared" si="9"/>
        <v>39555634.619999997</v>
      </c>
      <c r="AB20" s="67">
        <f t="shared" si="10"/>
        <v>37409246.200000003</v>
      </c>
      <c r="AC20" s="67"/>
      <c r="AD20" s="67"/>
      <c r="AE20" s="67"/>
      <c r="AF20" s="67">
        <f t="shared" si="11"/>
        <v>38975181</v>
      </c>
      <c r="AG20" s="67">
        <f t="shared" si="12"/>
        <v>39555634.619999997</v>
      </c>
      <c r="AH20" s="67">
        <f t="shared" si="13"/>
        <v>37409246.200000003</v>
      </c>
      <c r="AI20" s="67"/>
      <c r="AJ20" s="67"/>
      <c r="AK20" s="67"/>
      <c r="AL20" s="67">
        <f t="shared" si="14"/>
        <v>38975181</v>
      </c>
      <c r="AM20" s="67">
        <f t="shared" si="15"/>
        <v>39555634.619999997</v>
      </c>
      <c r="AN20" s="67">
        <f t="shared" si="16"/>
        <v>37409246.200000003</v>
      </c>
      <c r="AO20" s="67">
        <f>1451889.94+7249.08-156667.2</f>
        <v>1302471.82</v>
      </c>
      <c r="AP20" s="67"/>
      <c r="AQ20" s="67"/>
      <c r="AR20" s="67">
        <f t="shared" si="17"/>
        <v>40277652.82</v>
      </c>
      <c r="AS20" s="67">
        <f t="shared" si="18"/>
        <v>39555634.619999997</v>
      </c>
      <c r="AT20" s="67">
        <f t="shared" si="19"/>
        <v>37409246.200000003</v>
      </c>
    </row>
    <row r="21" spans="1:46" ht="25.5">
      <c r="A21" s="279"/>
      <c r="B21" s="62" t="s">
        <v>257</v>
      </c>
      <c r="C21" s="5" t="s">
        <v>13</v>
      </c>
      <c r="D21" s="5" t="s">
        <v>3</v>
      </c>
      <c r="E21" s="5" t="s">
        <v>99</v>
      </c>
      <c r="F21" s="60" t="s">
        <v>175</v>
      </c>
      <c r="G21" s="61"/>
      <c r="H21" s="67">
        <f>H22</f>
        <v>500000</v>
      </c>
      <c r="I21" s="67">
        <f t="shared" ref="I21:M22" si="32">I22</f>
        <v>500000</v>
      </c>
      <c r="J21" s="67">
        <f t="shared" si="32"/>
        <v>300000</v>
      </c>
      <c r="K21" s="67">
        <f t="shared" si="32"/>
        <v>0</v>
      </c>
      <c r="L21" s="67">
        <f t="shared" si="32"/>
        <v>0</v>
      </c>
      <c r="M21" s="67">
        <f t="shared" si="32"/>
        <v>0</v>
      </c>
      <c r="N21" s="67">
        <f t="shared" si="2"/>
        <v>500000</v>
      </c>
      <c r="O21" s="67">
        <f t="shared" si="3"/>
        <v>500000</v>
      </c>
      <c r="P21" s="67">
        <f t="shared" si="4"/>
        <v>300000</v>
      </c>
      <c r="Q21" s="67">
        <f t="shared" ref="Q21:S22" si="33">Q22</f>
        <v>0</v>
      </c>
      <c r="R21" s="67">
        <f t="shared" si="33"/>
        <v>0</v>
      </c>
      <c r="S21" s="67">
        <f t="shared" si="33"/>
        <v>0</v>
      </c>
      <c r="T21" s="67">
        <f t="shared" si="5"/>
        <v>500000</v>
      </c>
      <c r="U21" s="67">
        <f t="shared" si="6"/>
        <v>500000</v>
      </c>
      <c r="V21" s="67">
        <f t="shared" si="7"/>
        <v>300000</v>
      </c>
      <c r="W21" s="67">
        <f t="shared" ref="W21:Y22" si="34">W22</f>
        <v>0</v>
      </c>
      <c r="X21" s="67">
        <f t="shared" si="34"/>
        <v>0</v>
      </c>
      <c r="Y21" s="67">
        <f t="shared" si="34"/>
        <v>0</v>
      </c>
      <c r="Z21" s="67">
        <f t="shared" si="8"/>
        <v>500000</v>
      </c>
      <c r="AA21" s="67">
        <f t="shared" si="9"/>
        <v>500000</v>
      </c>
      <c r="AB21" s="67">
        <f t="shared" si="10"/>
        <v>300000</v>
      </c>
      <c r="AC21" s="67">
        <f t="shared" ref="AC21:AE22" si="35">AC22</f>
        <v>-90000</v>
      </c>
      <c r="AD21" s="67">
        <f t="shared" si="35"/>
        <v>0</v>
      </c>
      <c r="AE21" s="67">
        <f t="shared" si="35"/>
        <v>0</v>
      </c>
      <c r="AF21" s="67">
        <f t="shared" si="11"/>
        <v>410000</v>
      </c>
      <c r="AG21" s="67">
        <f t="shared" si="12"/>
        <v>500000</v>
      </c>
      <c r="AH21" s="67">
        <f t="shared" si="13"/>
        <v>300000</v>
      </c>
      <c r="AI21" s="67">
        <f t="shared" ref="AI21:AK22" si="36">AI22</f>
        <v>-267000</v>
      </c>
      <c r="AJ21" s="67">
        <f t="shared" si="36"/>
        <v>0</v>
      </c>
      <c r="AK21" s="67">
        <f t="shared" si="36"/>
        <v>0</v>
      </c>
      <c r="AL21" s="67">
        <f t="shared" si="14"/>
        <v>143000</v>
      </c>
      <c r="AM21" s="67">
        <f t="shared" si="15"/>
        <v>500000</v>
      </c>
      <c r="AN21" s="67">
        <f t="shared" si="16"/>
        <v>300000</v>
      </c>
      <c r="AO21" s="67">
        <f t="shared" ref="AO21:AQ22" si="37">AO22</f>
        <v>0</v>
      </c>
      <c r="AP21" s="67">
        <f t="shared" si="37"/>
        <v>0</v>
      </c>
      <c r="AQ21" s="67">
        <f t="shared" si="37"/>
        <v>0</v>
      </c>
      <c r="AR21" s="67">
        <f t="shared" si="17"/>
        <v>143000</v>
      </c>
      <c r="AS21" s="67">
        <f t="shared" si="18"/>
        <v>500000</v>
      </c>
      <c r="AT21" s="67">
        <f t="shared" si="19"/>
        <v>300000</v>
      </c>
    </row>
    <row r="22" spans="1:46" ht="25.5">
      <c r="A22" s="278"/>
      <c r="B22" s="30" t="s">
        <v>41</v>
      </c>
      <c r="C22" s="5" t="s">
        <v>13</v>
      </c>
      <c r="D22" s="5" t="s">
        <v>3</v>
      </c>
      <c r="E22" s="5" t="s">
        <v>99</v>
      </c>
      <c r="F22" s="60" t="s">
        <v>175</v>
      </c>
      <c r="G22" s="61" t="s">
        <v>39</v>
      </c>
      <c r="H22" s="67">
        <f>H23</f>
        <v>500000</v>
      </c>
      <c r="I22" s="67">
        <f t="shared" si="32"/>
        <v>500000</v>
      </c>
      <c r="J22" s="67">
        <f t="shared" si="32"/>
        <v>300000</v>
      </c>
      <c r="K22" s="67">
        <f t="shared" si="32"/>
        <v>0</v>
      </c>
      <c r="L22" s="67">
        <f t="shared" si="32"/>
        <v>0</v>
      </c>
      <c r="M22" s="67">
        <f t="shared" si="32"/>
        <v>0</v>
      </c>
      <c r="N22" s="67">
        <f t="shared" si="2"/>
        <v>500000</v>
      </c>
      <c r="O22" s="67">
        <f t="shared" si="3"/>
        <v>500000</v>
      </c>
      <c r="P22" s="67">
        <f t="shared" si="4"/>
        <v>300000</v>
      </c>
      <c r="Q22" s="67">
        <f t="shared" si="33"/>
        <v>0</v>
      </c>
      <c r="R22" s="67">
        <f t="shared" si="33"/>
        <v>0</v>
      </c>
      <c r="S22" s="67">
        <f t="shared" si="33"/>
        <v>0</v>
      </c>
      <c r="T22" s="67">
        <f t="shared" si="5"/>
        <v>500000</v>
      </c>
      <c r="U22" s="67">
        <f t="shared" si="6"/>
        <v>500000</v>
      </c>
      <c r="V22" s="67">
        <f t="shared" si="7"/>
        <v>300000</v>
      </c>
      <c r="W22" s="67">
        <f t="shared" si="34"/>
        <v>0</v>
      </c>
      <c r="X22" s="67">
        <f t="shared" si="34"/>
        <v>0</v>
      </c>
      <c r="Y22" s="67">
        <f t="shared" si="34"/>
        <v>0</v>
      </c>
      <c r="Z22" s="67">
        <f t="shared" si="8"/>
        <v>500000</v>
      </c>
      <c r="AA22" s="67">
        <f t="shared" si="9"/>
        <v>500000</v>
      </c>
      <c r="AB22" s="67">
        <f t="shared" si="10"/>
        <v>300000</v>
      </c>
      <c r="AC22" s="67">
        <f t="shared" si="35"/>
        <v>-90000</v>
      </c>
      <c r="AD22" s="67">
        <f t="shared" si="35"/>
        <v>0</v>
      </c>
      <c r="AE22" s="67">
        <f t="shared" si="35"/>
        <v>0</v>
      </c>
      <c r="AF22" s="67">
        <f t="shared" si="11"/>
        <v>410000</v>
      </c>
      <c r="AG22" s="67">
        <f t="shared" si="12"/>
        <v>500000</v>
      </c>
      <c r="AH22" s="67">
        <f t="shared" si="13"/>
        <v>300000</v>
      </c>
      <c r="AI22" s="67">
        <f t="shared" si="36"/>
        <v>-267000</v>
      </c>
      <c r="AJ22" s="67">
        <f t="shared" si="36"/>
        <v>0</v>
      </c>
      <c r="AK22" s="67">
        <f t="shared" si="36"/>
        <v>0</v>
      </c>
      <c r="AL22" s="67">
        <f t="shared" si="14"/>
        <v>143000</v>
      </c>
      <c r="AM22" s="67">
        <f t="shared" si="15"/>
        <v>500000</v>
      </c>
      <c r="AN22" s="67">
        <f t="shared" si="16"/>
        <v>300000</v>
      </c>
      <c r="AO22" s="67">
        <f t="shared" si="37"/>
        <v>0</v>
      </c>
      <c r="AP22" s="67">
        <f t="shared" si="37"/>
        <v>0</v>
      </c>
      <c r="AQ22" s="67">
        <f t="shared" si="37"/>
        <v>0</v>
      </c>
      <c r="AR22" s="67">
        <f t="shared" si="17"/>
        <v>143000</v>
      </c>
      <c r="AS22" s="67">
        <f t="shared" si="18"/>
        <v>500000</v>
      </c>
      <c r="AT22" s="67">
        <f t="shared" si="19"/>
        <v>300000</v>
      </c>
    </row>
    <row r="23" spans="1:46">
      <c r="A23" s="278"/>
      <c r="B23" s="29" t="s">
        <v>42</v>
      </c>
      <c r="C23" s="5" t="s">
        <v>13</v>
      </c>
      <c r="D23" s="5" t="s">
        <v>3</v>
      </c>
      <c r="E23" s="5" t="s">
        <v>99</v>
      </c>
      <c r="F23" s="60" t="s">
        <v>175</v>
      </c>
      <c r="G23" s="61" t="s">
        <v>40</v>
      </c>
      <c r="H23" s="67">
        <v>500000</v>
      </c>
      <c r="I23" s="67">
        <v>500000</v>
      </c>
      <c r="J23" s="67">
        <v>300000</v>
      </c>
      <c r="K23" s="67"/>
      <c r="L23" s="67"/>
      <c r="M23" s="67"/>
      <c r="N23" s="67">
        <f t="shared" si="2"/>
        <v>500000</v>
      </c>
      <c r="O23" s="67">
        <f t="shared" si="3"/>
        <v>500000</v>
      </c>
      <c r="P23" s="67">
        <f t="shared" si="4"/>
        <v>300000</v>
      </c>
      <c r="Q23" s="67"/>
      <c r="R23" s="67"/>
      <c r="S23" s="67"/>
      <c r="T23" s="67">
        <f t="shared" si="5"/>
        <v>500000</v>
      </c>
      <c r="U23" s="67">
        <f t="shared" si="6"/>
        <v>500000</v>
      </c>
      <c r="V23" s="67">
        <f t="shared" si="7"/>
        <v>300000</v>
      </c>
      <c r="W23" s="67"/>
      <c r="X23" s="67"/>
      <c r="Y23" s="67"/>
      <c r="Z23" s="67">
        <f t="shared" si="8"/>
        <v>500000</v>
      </c>
      <c r="AA23" s="67">
        <f t="shared" si="9"/>
        <v>500000</v>
      </c>
      <c r="AB23" s="67">
        <f t="shared" si="10"/>
        <v>300000</v>
      </c>
      <c r="AC23" s="67">
        <v>-90000</v>
      </c>
      <c r="AD23" s="67"/>
      <c r="AE23" s="67"/>
      <c r="AF23" s="67">
        <f t="shared" si="11"/>
        <v>410000</v>
      </c>
      <c r="AG23" s="67">
        <f t="shared" si="12"/>
        <v>500000</v>
      </c>
      <c r="AH23" s="67">
        <f t="shared" si="13"/>
        <v>300000</v>
      </c>
      <c r="AI23" s="67">
        <v>-267000</v>
      </c>
      <c r="AJ23" s="67"/>
      <c r="AK23" s="67"/>
      <c r="AL23" s="67">
        <f t="shared" si="14"/>
        <v>143000</v>
      </c>
      <c r="AM23" s="67">
        <f t="shared" si="15"/>
        <v>500000</v>
      </c>
      <c r="AN23" s="67">
        <f t="shared" si="16"/>
        <v>300000</v>
      </c>
      <c r="AO23" s="67"/>
      <c r="AP23" s="67"/>
      <c r="AQ23" s="67"/>
      <c r="AR23" s="67">
        <f t="shared" si="17"/>
        <v>143000</v>
      </c>
      <c r="AS23" s="67">
        <f t="shared" si="18"/>
        <v>500000</v>
      </c>
      <c r="AT23" s="67">
        <f t="shared" si="19"/>
        <v>300000</v>
      </c>
    </row>
    <row r="24" spans="1:46" ht="204">
      <c r="A24" s="279"/>
      <c r="B24" s="62" t="s">
        <v>356</v>
      </c>
      <c r="C24" s="5" t="s">
        <v>13</v>
      </c>
      <c r="D24" s="5" t="s">
        <v>3</v>
      </c>
      <c r="E24" s="5" t="s">
        <v>99</v>
      </c>
      <c r="F24" s="60" t="s">
        <v>355</v>
      </c>
      <c r="G24" s="61"/>
      <c r="H24" s="67">
        <f>H25</f>
        <v>0</v>
      </c>
      <c r="I24" s="67">
        <f t="shared" ref="I24:M25" si="38">I25</f>
        <v>0</v>
      </c>
      <c r="J24" s="67">
        <f t="shared" si="38"/>
        <v>0</v>
      </c>
      <c r="K24" s="67">
        <f t="shared" si="38"/>
        <v>50000</v>
      </c>
      <c r="L24" s="67">
        <f t="shared" si="38"/>
        <v>0</v>
      </c>
      <c r="M24" s="67">
        <f t="shared" si="38"/>
        <v>0</v>
      </c>
      <c r="N24" s="67">
        <f t="shared" ref="N24:N26" si="39">H24+K24</f>
        <v>50000</v>
      </c>
      <c r="O24" s="67">
        <f t="shared" ref="O24:O26" si="40">I24+L24</f>
        <v>0</v>
      </c>
      <c r="P24" s="67">
        <f t="shared" ref="P24:P26" si="41">J24+M24</f>
        <v>0</v>
      </c>
      <c r="Q24" s="67">
        <f t="shared" ref="Q24:S25" si="42">Q25</f>
        <v>4723</v>
      </c>
      <c r="R24" s="67">
        <f t="shared" si="42"/>
        <v>0</v>
      </c>
      <c r="S24" s="67">
        <f t="shared" si="42"/>
        <v>0</v>
      </c>
      <c r="T24" s="67">
        <f t="shared" si="5"/>
        <v>54723</v>
      </c>
      <c r="U24" s="67">
        <f t="shared" si="6"/>
        <v>0</v>
      </c>
      <c r="V24" s="67">
        <f t="shared" si="7"/>
        <v>0</v>
      </c>
      <c r="W24" s="67">
        <f t="shared" ref="W24:Y25" si="43">W25</f>
        <v>0</v>
      </c>
      <c r="X24" s="67">
        <f t="shared" si="43"/>
        <v>0</v>
      </c>
      <c r="Y24" s="67">
        <f t="shared" si="43"/>
        <v>0</v>
      </c>
      <c r="Z24" s="67">
        <f t="shared" si="8"/>
        <v>54723</v>
      </c>
      <c r="AA24" s="67">
        <f t="shared" si="9"/>
        <v>0</v>
      </c>
      <c r="AB24" s="67">
        <f t="shared" si="10"/>
        <v>0</v>
      </c>
      <c r="AC24" s="67">
        <f t="shared" ref="AC24:AE25" si="44">AC25</f>
        <v>11343</v>
      </c>
      <c r="AD24" s="67">
        <f t="shared" si="44"/>
        <v>0</v>
      </c>
      <c r="AE24" s="67">
        <f t="shared" si="44"/>
        <v>0</v>
      </c>
      <c r="AF24" s="67">
        <f t="shared" si="11"/>
        <v>66066</v>
      </c>
      <c r="AG24" s="67">
        <f t="shared" si="12"/>
        <v>0</v>
      </c>
      <c r="AH24" s="67">
        <f t="shared" si="13"/>
        <v>0</v>
      </c>
      <c r="AI24" s="67">
        <f t="shared" ref="AI24:AK25" si="45">AI25</f>
        <v>8400</v>
      </c>
      <c r="AJ24" s="67">
        <f t="shared" si="45"/>
        <v>0</v>
      </c>
      <c r="AK24" s="67">
        <f t="shared" si="45"/>
        <v>0</v>
      </c>
      <c r="AL24" s="67">
        <f t="shared" si="14"/>
        <v>74466</v>
      </c>
      <c r="AM24" s="67">
        <f t="shared" si="15"/>
        <v>0</v>
      </c>
      <c r="AN24" s="67">
        <f t="shared" si="16"/>
        <v>0</v>
      </c>
      <c r="AO24" s="67">
        <f t="shared" ref="AO24:AQ25" si="46">AO25</f>
        <v>0</v>
      </c>
      <c r="AP24" s="67">
        <f t="shared" si="46"/>
        <v>0</v>
      </c>
      <c r="AQ24" s="67">
        <f t="shared" si="46"/>
        <v>0</v>
      </c>
      <c r="AR24" s="67">
        <f t="shared" si="17"/>
        <v>74466</v>
      </c>
      <c r="AS24" s="67">
        <f t="shared" si="18"/>
        <v>0</v>
      </c>
      <c r="AT24" s="67">
        <f t="shared" si="19"/>
        <v>0</v>
      </c>
    </row>
    <row r="25" spans="1:46" ht="25.5">
      <c r="A25" s="279"/>
      <c r="B25" s="30" t="s">
        <v>41</v>
      </c>
      <c r="C25" s="5" t="s">
        <v>13</v>
      </c>
      <c r="D25" s="5" t="s">
        <v>3</v>
      </c>
      <c r="E25" s="5" t="s">
        <v>99</v>
      </c>
      <c r="F25" s="60" t="s">
        <v>355</v>
      </c>
      <c r="G25" s="61" t="s">
        <v>39</v>
      </c>
      <c r="H25" s="67">
        <f>H26</f>
        <v>0</v>
      </c>
      <c r="I25" s="67">
        <f t="shared" si="38"/>
        <v>0</v>
      </c>
      <c r="J25" s="67">
        <f t="shared" si="38"/>
        <v>0</v>
      </c>
      <c r="K25" s="67">
        <f t="shared" si="38"/>
        <v>50000</v>
      </c>
      <c r="L25" s="67">
        <f t="shared" si="38"/>
        <v>0</v>
      </c>
      <c r="M25" s="67">
        <f t="shared" si="38"/>
        <v>0</v>
      </c>
      <c r="N25" s="67">
        <f t="shared" si="39"/>
        <v>50000</v>
      </c>
      <c r="O25" s="67">
        <f t="shared" si="40"/>
        <v>0</v>
      </c>
      <c r="P25" s="67">
        <f t="shared" si="41"/>
        <v>0</v>
      </c>
      <c r="Q25" s="67">
        <f t="shared" si="42"/>
        <v>4723</v>
      </c>
      <c r="R25" s="67">
        <f t="shared" si="42"/>
        <v>0</v>
      </c>
      <c r="S25" s="67">
        <f t="shared" si="42"/>
        <v>0</v>
      </c>
      <c r="T25" s="67">
        <f t="shared" si="5"/>
        <v>54723</v>
      </c>
      <c r="U25" s="67">
        <f t="shared" si="6"/>
        <v>0</v>
      </c>
      <c r="V25" s="67">
        <f t="shared" si="7"/>
        <v>0</v>
      </c>
      <c r="W25" s="67">
        <f t="shared" si="43"/>
        <v>0</v>
      </c>
      <c r="X25" s="67">
        <f t="shared" si="43"/>
        <v>0</v>
      </c>
      <c r="Y25" s="67">
        <f t="shared" si="43"/>
        <v>0</v>
      </c>
      <c r="Z25" s="67">
        <f t="shared" si="8"/>
        <v>54723</v>
      </c>
      <c r="AA25" s="67">
        <f t="shared" si="9"/>
        <v>0</v>
      </c>
      <c r="AB25" s="67">
        <f t="shared" si="10"/>
        <v>0</v>
      </c>
      <c r="AC25" s="67">
        <f t="shared" si="44"/>
        <v>11343</v>
      </c>
      <c r="AD25" s="67">
        <f t="shared" si="44"/>
        <v>0</v>
      </c>
      <c r="AE25" s="67">
        <f t="shared" si="44"/>
        <v>0</v>
      </c>
      <c r="AF25" s="67">
        <f t="shared" si="11"/>
        <v>66066</v>
      </c>
      <c r="AG25" s="67">
        <f t="shared" si="12"/>
        <v>0</v>
      </c>
      <c r="AH25" s="67">
        <f t="shared" si="13"/>
        <v>0</v>
      </c>
      <c r="AI25" s="67">
        <f t="shared" si="45"/>
        <v>8400</v>
      </c>
      <c r="AJ25" s="67">
        <f t="shared" si="45"/>
        <v>0</v>
      </c>
      <c r="AK25" s="67">
        <f t="shared" si="45"/>
        <v>0</v>
      </c>
      <c r="AL25" s="67">
        <f t="shared" si="14"/>
        <v>74466</v>
      </c>
      <c r="AM25" s="67">
        <f t="shared" si="15"/>
        <v>0</v>
      </c>
      <c r="AN25" s="67">
        <f t="shared" si="16"/>
        <v>0</v>
      </c>
      <c r="AO25" s="67">
        <f t="shared" si="46"/>
        <v>0</v>
      </c>
      <c r="AP25" s="67">
        <f t="shared" si="46"/>
        <v>0</v>
      </c>
      <c r="AQ25" s="67">
        <f t="shared" si="46"/>
        <v>0</v>
      </c>
      <c r="AR25" s="67">
        <f t="shared" si="17"/>
        <v>74466</v>
      </c>
      <c r="AS25" s="67">
        <f t="shared" si="18"/>
        <v>0</v>
      </c>
      <c r="AT25" s="67">
        <f t="shared" si="19"/>
        <v>0</v>
      </c>
    </row>
    <row r="26" spans="1:46">
      <c r="A26" s="279"/>
      <c r="B26" s="29" t="s">
        <v>42</v>
      </c>
      <c r="C26" s="5" t="s">
        <v>13</v>
      </c>
      <c r="D26" s="5" t="s">
        <v>3</v>
      </c>
      <c r="E26" s="5" t="s">
        <v>99</v>
      </c>
      <c r="F26" s="60" t="s">
        <v>355</v>
      </c>
      <c r="G26" s="61" t="s">
        <v>40</v>
      </c>
      <c r="H26" s="67"/>
      <c r="I26" s="67"/>
      <c r="J26" s="67"/>
      <c r="K26" s="67">
        <v>50000</v>
      </c>
      <c r="L26" s="67"/>
      <c r="M26" s="67"/>
      <c r="N26" s="67">
        <f t="shared" si="39"/>
        <v>50000</v>
      </c>
      <c r="O26" s="67">
        <f t="shared" si="40"/>
        <v>0</v>
      </c>
      <c r="P26" s="67">
        <f t="shared" si="41"/>
        <v>0</v>
      </c>
      <c r="Q26" s="67">
        <v>4723</v>
      </c>
      <c r="R26" s="67"/>
      <c r="S26" s="67"/>
      <c r="T26" s="67">
        <f t="shared" si="5"/>
        <v>54723</v>
      </c>
      <c r="U26" s="67">
        <f t="shared" si="6"/>
        <v>0</v>
      </c>
      <c r="V26" s="67">
        <f t="shared" si="7"/>
        <v>0</v>
      </c>
      <c r="W26" s="67"/>
      <c r="X26" s="67"/>
      <c r="Y26" s="67"/>
      <c r="Z26" s="67">
        <f t="shared" si="8"/>
        <v>54723</v>
      </c>
      <c r="AA26" s="67">
        <f t="shared" si="9"/>
        <v>0</v>
      </c>
      <c r="AB26" s="67">
        <f t="shared" si="10"/>
        <v>0</v>
      </c>
      <c r="AC26" s="67">
        <v>11343</v>
      </c>
      <c r="AD26" s="67"/>
      <c r="AE26" s="67"/>
      <c r="AF26" s="67">
        <f t="shared" si="11"/>
        <v>66066</v>
      </c>
      <c r="AG26" s="67">
        <f t="shared" si="12"/>
        <v>0</v>
      </c>
      <c r="AH26" s="67">
        <f t="shared" si="13"/>
        <v>0</v>
      </c>
      <c r="AI26" s="67">
        <v>8400</v>
      </c>
      <c r="AJ26" s="67"/>
      <c r="AK26" s="67"/>
      <c r="AL26" s="67">
        <f t="shared" si="14"/>
        <v>74466</v>
      </c>
      <c r="AM26" s="67">
        <f t="shared" si="15"/>
        <v>0</v>
      </c>
      <c r="AN26" s="67">
        <f t="shared" si="16"/>
        <v>0</v>
      </c>
      <c r="AO26" s="67"/>
      <c r="AP26" s="67"/>
      <c r="AQ26" s="67"/>
      <c r="AR26" s="67">
        <f t="shared" si="17"/>
        <v>74466</v>
      </c>
      <c r="AS26" s="67">
        <f t="shared" si="18"/>
        <v>0</v>
      </c>
      <c r="AT26" s="67">
        <f t="shared" si="19"/>
        <v>0</v>
      </c>
    </row>
    <row r="27" spans="1:46">
      <c r="A27" s="279"/>
      <c r="B27" s="62" t="s">
        <v>375</v>
      </c>
      <c r="C27" s="44" t="s">
        <v>13</v>
      </c>
      <c r="D27" s="44" t="s">
        <v>3</v>
      </c>
      <c r="E27" s="44" t="s">
        <v>99</v>
      </c>
      <c r="F27" s="79" t="s">
        <v>374</v>
      </c>
      <c r="G27" s="107"/>
      <c r="H27" s="67"/>
      <c r="I27" s="67"/>
      <c r="J27" s="67"/>
      <c r="K27" s="67"/>
      <c r="L27" s="67"/>
      <c r="M27" s="67"/>
      <c r="N27" s="67"/>
      <c r="O27" s="67"/>
      <c r="P27" s="67"/>
      <c r="Q27" s="67">
        <f>Q28</f>
        <v>500000</v>
      </c>
      <c r="R27" s="67">
        <f t="shared" ref="R27:S28" si="47">R28</f>
        <v>0</v>
      </c>
      <c r="S27" s="67">
        <f t="shared" si="47"/>
        <v>0</v>
      </c>
      <c r="T27" s="67">
        <f t="shared" ref="T27:T29" si="48">N27+Q27</f>
        <v>500000</v>
      </c>
      <c r="U27" s="67">
        <f t="shared" ref="U27:U29" si="49">O27+R27</f>
        <v>0</v>
      </c>
      <c r="V27" s="67">
        <f t="shared" ref="V27:V29" si="50">P27+S27</f>
        <v>0</v>
      </c>
      <c r="W27" s="67">
        <f>W28</f>
        <v>0</v>
      </c>
      <c r="X27" s="67">
        <f t="shared" ref="X27:Y28" si="51">X28</f>
        <v>0</v>
      </c>
      <c r="Y27" s="67">
        <f t="shared" si="51"/>
        <v>0</v>
      </c>
      <c r="Z27" s="67">
        <f t="shared" si="8"/>
        <v>500000</v>
      </c>
      <c r="AA27" s="67">
        <f t="shared" si="9"/>
        <v>0</v>
      </c>
      <c r="AB27" s="67">
        <f t="shared" si="10"/>
        <v>0</v>
      </c>
      <c r="AC27" s="67">
        <f>AC28</f>
        <v>0</v>
      </c>
      <c r="AD27" s="67">
        <f t="shared" ref="AD27:AE28" si="52">AD28</f>
        <v>0</v>
      </c>
      <c r="AE27" s="67">
        <f t="shared" si="52"/>
        <v>0</v>
      </c>
      <c r="AF27" s="67">
        <f t="shared" si="11"/>
        <v>500000</v>
      </c>
      <c r="AG27" s="67">
        <f t="shared" si="12"/>
        <v>0</v>
      </c>
      <c r="AH27" s="67">
        <f t="shared" si="13"/>
        <v>0</v>
      </c>
      <c r="AI27" s="67">
        <f>AI28</f>
        <v>0</v>
      </c>
      <c r="AJ27" s="67">
        <f t="shared" ref="AJ27:AK28" si="53">AJ28</f>
        <v>0</v>
      </c>
      <c r="AK27" s="67">
        <f t="shared" si="53"/>
        <v>0</v>
      </c>
      <c r="AL27" s="67">
        <f t="shared" si="14"/>
        <v>500000</v>
      </c>
      <c r="AM27" s="67">
        <f t="shared" si="15"/>
        <v>0</v>
      </c>
      <c r="AN27" s="67">
        <f t="shared" si="16"/>
        <v>0</v>
      </c>
      <c r="AO27" s="67">
        <f>AO28</f>
        <v>0</v>
      </c>
      <c r="AP27" s="67">
        <f t="shared" ref="AP27:AQ28" si="54">AP28</f>
        <v>0</v>
      </c>
      <c r="AQ27" s="67">
        <f t="shared" si="54"/>
        <v>0</v>
      </c>
      <c r="AR27" s="67">
        <f t="shared" si="17"/>
        <v>500000</v>
      </c>
      <c r="AS27" s="67">
        <f t="shared" si="18"/>
        <v>0</v>
      </c>
      <c r="AT27" s="67">
        <f t="shared" si="19"/>
        <v>0</v>
      </c>
    </row>
    <row r="28" spans="1:46" ht="25.5">
      <c r="A28" s="279"/>
      <c r="B28" s="30" t="s">
        <v>41</v>
      </c>
      <c r="C28" s="44" t="s">
        <v>13</v>
      </c>
      <c r="D28" s="44" t="s">
        <v>3</v>
      </c>
      <c r="E28" s="44" t="s">
        <v>99</v>
      </c>
      <c r="F28" s="79" t="s">
        <v>374</v>
      </c>
      <c r="G28" s="107" t="s">
        <v>39</v>
      </c>
      <c r="H28" s="67"/>
      <c r="I28" s="67"/>
      <c r="J28" s="67"/>
      <c r="K28" s="67"/>
      <c r="L28" s="67"/>
      <c r="M28" s="67"/>
      <c r="N28" s="67"/>
      <c r="O28" s="67"/>
      <c r="P28" s="67"/>
      <c r="Q28" s="67">
        <f>Q29</f>
        <v>500000</v>
      </c>
      <c r="R28" s="67">
        <f t="shared" si="47"/>
        <v>0</v>
      </c>
      <c r="S28" s="67">
        <f t="shared" si="47"/>
        <v>0</v>
      </c>
      <c r="T28" s="67">
        <f t="shared" si="48"/>
        <v>500000</v>
      </c>
      <c r="U28" s="67">
        <f t="shared" si="49"/>
        <v>0</v>
      </c>
      <c r="V28" s="67">
        <f t="shared" si="50"/>
        <v>0</v>
      </c>
      <c r="W28" s="67">
        <f>W29</f>
        <v>0</v>
      </c>
      <c r="X28" s="67">
        <f t="shared" si="51"/>
        <v>0</v>
      </c>
      <c r="Y28" s="67">
        <f t="shared" si="51"/>
        <v>0</v>
      </c>
      <c r="Z28" s="67">
        <f t="shared" si="8"/>
        <v>500000</v>
      </c>
      <c r="AA28" s="67">
        <f t="shared" si="9"/>
        <v>0</v>
      </c>
      <c r="AB28" s="67">
        <f t="shared" si="10"/>
        <v>0</v>
      </c>
      <c r="AC28" s="67">
        <f>AC29</f>
        <v>0</v>
      </c>
      <c r="AD28" s="67">
        <f t="shared" si="52"/>
        <v>0</v>
      </c>
      <c r="AE28" s="67">
        <f t="shared" si="52"/>
        <v>0</v>
      </c>
      <c r="AF28" s="67">
        <f t="shared" si="11"/>
        <v>500000</v>
      </c>
      <c r="AG28" s="67">
        <f t="shared" si="12"/>
        <v>0</v>
      </c>
      <c r="AH28" s="67">
        <f t="shared" si="13"/>
        <v>0</v>
      </c>
      <c r="AI28" s="67">
        <f>AI29</f>
        <v>0</v>
      </c>
      <c r="AJ28" s="67">
        <f t="shared" si="53"/>
        <v>0</v>
      </c>
      <c r="AK28" s="67">
        <f t="shared" si="53"/>
        <v>0</v>
      </c>
      <c r="AL28" s="67">
        <f t="shared" si="14"/>
        <v>500000</v>
      </c>
      <c r="AM28" s="67">
        <f t="shared" si="15"/>
        <v>0</v>
      </c>
      <c r="AN28" s="67">
        <f t="shared" si="16"/>
        <v>0</v>
      </c>
      <c r="AO28" s="67">
        <f>AO29</f>
        <v>0</v>
      </c>
      <c r="AP28" s="67">
        <f t="shared" si="54"/>
        <v>0</v>
      </c>
      <c r="AQ28" s="67">
        <f t="shared" si="54"/>
        <v>0</v>
      </c>
      <c r="AR28" s="67">
        <f t="shared" si="17"/>
        <v>500000</v>
      </c>
      <c r="AS28" s="67">
        <f t="shared" si="18"/>
        <v>0</v>
      </c>
      <c r="AT28" s="67">
        <f t="shared" si="19"/>
        <v>0</v>
      </c>
    </row>
    <row r="29" spans="1:46">
      <c r="A29" s="279"/>
      <c r="B29" s="29" t="s">
        <v>42</v>
      </c>
      <c r="C29" s="44" t="s">
        <v>13</v>
      </c>
      <c r="D29" s="44" t="s">
        <v>3</v>
      </c>
      <c r="E29" s="44" t="s">
        <v>99</v>
      </c>
      <c r="F29" s="79" t="s">
        <v>374</v>
      </c>
      <c r="G29" s="107" t="s">
        <v>40</v>
      </c>
      <c r="H29" s="67"/>
      <c r="I29" s="67"/>
      <c r="J29" s="67"/>
      <c r="K29" s="67"/>
      <c r="L29" s="67"/>
      <c r="M29" s="67"/>
      <c r="N29" s="67"/>
      <c r="O29" s="67"/>
      <c r="P29" s="67"/>
      <c r="Q29" s="67">
        <v>500000</v>
      </c>
      <c r="R29" s="67"/>
      <c r="S29" s="67"/>
      <c r="T29" s="67">
        <f t="shared" si="48"/>
        <v>500000</v>
      </c>
      <c r="U29" s="67">
        <f t="shared" si="49"/>
        <v>0</v>
      </c>
      <c r="V29" s="67">
        <f t="shared" si="50"/>
        <v>0</v>
      </c>
      <c r="W29" s="67"/>
      <c r="X29" s="67"/>
      <c r="Y29" s="67"/>
      <c r="Z29" s="67">
        <f t="shared" si="8"/>
        <v>500000</v>
      </c>
      <c r="AA29" s="67">
        <f t="shared" si="9"/>
        <v>0</v>
      </c>
      <c r="AB29" s="67">
        <f t="shared" si="10"/>
        <v>0</v>
      </c>
      <c r="AC29" s="67"/>
      <c r="AD29" s="67"/>
      <c r="AE29" s="67"/>
      <c r="AF29" s="67">
        <f t="shared" si="11"/>
        <v>500000</v>
      </c>
      <c r="AG29" s="67">
        <f t="shared" si="12"/>
        <v>0</v>
      </c>
      <c r="AH29" s="67">
        <f t="shared" si="13"/>
        <v>0</v>
      </c>
      <c r="AI29" s="67"/>
      <c r="AJ29" s="67"/>
      <c r="AK29" s="67"/>
      <c r="AL29" s="67">
        <f t="shared" si="14"/>
        <v>500000</v>
      </c>
      <c r="AM29" s="67">
        <f t="shared" si="15"/>
        <v>0</v>
      </c>
      <c r="AN29" s="67">
        <f t="shared" si="16"/>
        <v>0</v>
      </c>
      <c r="AO29" s="67"/>
      <c r="AP29" s="67"/>
      <c r="AQ29" s="67"/>
      <c r="AR29" s="67">
        <f t="shared" si="17"/>
        <v>500000</v>
      </c>
      <c r="AS29" s="67">
        <f t="shared" si="18"/>
        <v>0</v>
      </c>
      <c r="AT29" s="67">
        <f t="shared" si="19"/>
        <v>0</v>
      </c>
    </row>
    <row r="30" spans="1:46" ht="51">
      <c r="A30" s="279"/>
      <c r="B30" s="119" t="s">
        <v>258</v>
      </c>
      <c r="C30" s="5" t="s">
        <v>13</v>
      </c>
      <c r="D30" s="5" t="s">
        <v>3</v>
      </c>
      <c r="E30" s="5" t="s">
        <v>99</v>
      </c>
      <c r="F30" s="60" t="s">
        <v>151</v>
      </c>
      <c r="G30" s="17"/>
      <c r="H30" s="63">
        <f>H31</f>
        <v>2037668</v>
      </c>
      <c r="I30" s="63">
        <f t="shared" ref="I30:M31" si="55">I31</f>
        <v>2119174</v>
      </c>
      <c r="J30" s="63">
        <f t="shared" si="55"/>
        <v>2401680</v>
      </c>
      <c r="K30" s="63">
        <f t="shared" si="55"/>
        <v>-500000</v>
      </c>
      <c r="L30" s="63">
        <f t="shared" si="55"/>
        <v>-424386.66</v>
      </c>
      <c r="M30" s="63">
        <f t="shared" si="55"/>
        <v>-401680</v>
      </c>
      <c r="N30" s="63">
        <f t="shared" si="2"/>
        <v>1537668</v>
      </c>
      <c r="O30" s="63">
        <f t="shared" si="3"/>
        <v>1694787.34</v>
      </c>
      <c r="P30" s="63">
        <f t="shared" si="4"/>
        <v>2000000</v>
      </c>
      <c r="Q30" s="63">
        <f t="shared" ref="Q30:S31" si="56">Q31</f>
        <v>0</v>
      </c>
      <c r="R30" s="63">
        <f t="shared" si="56"/>
        <v>0</v>
      </c>
      <c r="S30" s="63">
        <f t="shared" si="56"/>
        <v>0</v>
      </c>
      <c r="T30" s="63">
        <f t="shared" si="5"/>
        <v>1537668</v>
      </c>
      <c r="U30" s="63">
        <f t="shared" si="6"/>
        <v>1694787.34</v>
      </c>
      <c r="V30" s="63">
        <f t="shared" si="7"/>
        <v>2000000</v>
      </c>
      <c r="W30" s="63">
        <f t="shared" ref="W30:Y31" si="57">W31</f>
        <v>0</v>
      </c>
      <c r="X30" s="63">
        <f t="shared" si="57"/>
        <v>0</v>
      </c>
      <c r="Y30" s="63">
        <f t="shared" si="57"/>
        <v>0</v>
      </c>
      <c r="Z30" s="63">
        <f t="shared" si="8"/>
        <v>1537668</v>
      </c>
      <c r="AA30" s="63">
        <f t="shared" si="9"/>
        <v>1694787.34</v>
      </c>
      <c r="AB30" s="63">
        <f t="shared" si="10"/>
        <v>2000000</v>
      </c>
      <c r="AC30" s="63">
        <f t="shared" ref="AC30:AE31" si="58">AC31</f>
        <v>101332</v>
      </c>
      <c r="AD30" s="63">
        <f t="shared" si="58"/>
        <v>0</v>
      </c>
      <c r="AE30" s="63">
        <f t="shared" si="58"/>
        <v>0</v>
      </c>
      <c r="AF30" s="63">
        <f t="shared" si="11"/>
        <v>1639000</v>
      </c>
      <c r="AG30" s="63">
        <f t="shared" si="12"/>
        <v>1694787.34</v>
      </c>
      <c r="AH30" s="63">
        <f t="shared" si="13"/>
        <v>2000000</v>
      </c>
      <c r="AI30" s="63">
        <f t="shared" ref="AI30:AK31" si="59">AI31</f>
        <v>160000</v>
      </c>
      <c r="AJ30" s="63">
        <f t="shared" si="59"/>
        <v>0</v>
      </c>
      <c r="AK30" s="63">
        <f t="shared" si="59"/>
        <v>0</v>
      </c>
      <c r="AL30" s="63">
        <f t="shared" si="14"/>
        <v>1799000</v>
      </c>
      <c r="AM30" s="63">
        <f t="shared" si="15"/>
        <v>1694787.34</v>
      </c>
      <c r="AN30" s="63">
        <f t="shared" si="16"/>
        <v>2000000</v>
      </c>
      <c r="AO30" s="63">
        <f t="shared" ref="AO30:AQ31" si="60">AO31</f>
        <v>255000</v>
      </c>
      <c r="AP30" s="63">
        <f t="shared" si="60"/>
        <v>0</v>
      </c>
      <c r="AQ30" s="63">
        <f t="shared" si="60"/>
        <v>0</v>
      </c>
      <c r="AR30" s="63">
        <f t="shared" si="17"/>
        <v>2054000</v>
      </c>
      <c r="AS30" s="63">
        <f t="shared" si="18"/>
        <v>1694787.34</v>
      </c>
      <c r="AT30" s="63">
        <f t="shared" si="19"/>
        <v>2000000</v>
      </c>
    </row>
    <row r="31" spans="1:46" ht="25.5">
      <c r="A31" s="278"/>
      <c r="B31" s="30" t="s">
        <v>41</v>
      </c>
      <c r="C31" s="5" t="s">
        <v>13</v>
      </c>
      <c r="D31" s="5" t="s">
        <v>3</v>
      </c>
      <c r="E31" s="5" t="s">
        <v>99</v>
      </c>
      <c r="F31" s="60" t="s">
        <v>151</v>
      </c>
      <c r="G31" s="61" t="s">
        <v>39</v>
      </c>
      <c r="H31" s="63">
        <f>H32</f>
        <v>2037668</v>
      </c>
      <c r="I31" s="63">
        <f t="shared" si="55"/>
        <v>2119174</v>
      </c>
      <c r="J31" s="63">
        <f t="shared" si="55"/>
        <v>2401680</v>
      </c>
      <c r="K31" s="63">
        <f t="shared" si="55"/>
        <v>-500000</v>
      </c>
      <c r="L31" s="63">
        <f t="shared" si="55"/>
        <v>-424386.66</v>
      </c>
      <c r="M31" s="63">
        <f t="shared" si="55"/>
        <v>-401680</v>
      </c>
      <c r="N31" s="63">
        <f t="shared" si="2"/>
        <v>1537668</v>
      </c>
      <c r="O31" s="63">
        <f t="shared" si="3"/>
        <v>1694787.34</v>
      </c>
      <c r="P31" s="63">
        <f t="shared" si="4"/>
        <v>2000000</v>
      </c>
      <c r="Q31" s="63">
        <f t="shared" si="56"/>
        <v>0</v>
      </c>
      <c r="R31" s="63">
        <f t="shared" si="56"/>
        <v>0</v>
      </c>
      <c r="S31" s="63">
        <f t="shared" si="56"/>
        <v>0</v>
      </c>
      <c r="T31" s="63">
        <f t="shared" si="5"/>
        <v>1537668</v>
      </c>
      <c r="U31" s="63">
        <f t="shared" si="6"/>
        <v>1694787.34</v>
      </c>
      <c r="V31" s="63">
        <f t="shared" si="7"/>
        <v>2000000</v>
      </c>
      <c r="W31" s="63">
        <f t="shared" si="57"/>
        <v>0</v>
      </c>
      <c r="X31" s="63">
        <f t="shared" si="57"/>
        <v>0</v>
      </c>
      <c r="Y31" s="63">
        <f t="shared" si="57"/>
        <v>0</v>
      </c>
      <c r="Z31" s="63">
        <f t="shared" si="8"/>
        <v>1537668</v>
      </c>
      <c r="AA31" s="63">
        <f t="shared" si="9"/>
        <v>1694787.34</v>
      </c>
      <c r="AB31" s="63">
        <f t="shared" si="10"/>
        <v>2000000</v>
      </c>
      <c r="AC31" s="63">
        <f t="shared" si="58"/>
        <v>101332</v>
      </c>
      <c r="AD31" s="63">
        <f t="shared" si="58"/>
        <v>0</v>
      </c>
      <c r="AE31" s="63">
        <f t="shared" si="58"/>
        <v>0</v>
      </c>
      <c r="AF31" s="63">
        <f t="shared" si="11"/>
        <v>1639000</v>
      </c>
      <c r="AG31" s="63">
        <f t="shared" si="12"/>
        <v>1694787.34</v>
      </c>
      <c r="AH31" s="63">
        <f t="shared" si="13"/>
        <v>2000000</v>
      </c>
      <c r="AI31" s="63">
        <f t="shared" si="59"/>
        <v>160000</v>
      </c>
      <c r="AJ31" s="63">
        <f t="shared" si="59"/>
        <v>0</v>
      </c>
      <c r="AK31" s="63">
        <f t="shared" si="59"/>
        <v>0</v>
      </c>
      <c r="AL31" s="63">
        <f t="shared" si="14"/>
        <v>1799000</v>
      </c>
      <c r="AM31" s="63">
        <f t="shared" si="15"/>
        <v>1694787.34</v>
      </c>
      <c r="AN31" s="63">
        <f t="shared" si="16"/>
        <v>2000000</v>
      </c>
      <c r="AO31" s="63">
        <f t="shared" si="60"/>
        <v>255000</v>
      </c>
      <c r="AP31" s="63">
        <f t="shared" si="60"/>
        <v>0</v>
      </c>
      <c r="AQ31" s="63">
        <f t="shared" si="60"/>
        <v>0</v>
      </c>
      <c r="AR31" s="63">
        <f t="shared" si="17"/>
        <v>2054000</v>
      </c>
      <c r="AS31" s="63">
        <f t="shared" si="18"/>
        <v>1694787.34</v>
      </c>
      <c r="AT31" s="63">
        <f t="shared" si="19"/>
        <v>2000000</v>
      </c>
    </row>
    <row r="32" spans="1:46">
      <c r="A32" s="278"/>
      <c r="B32" s="29" t="s">
        <v>42</v>
      </c>
      <c r="C32" s="5" t="s">
        <v>13</v>
      </c>
      <c r="D32" s="5" t="s">
        <v>3</v>
      </c>
      <c r="E32" s="5" t="s">
        <v>99</v>
      </c>
      <c r="F32" s="60" t="s">
        <v>151</v>
      </c>
      <c r="G32" s="61" t="s">
        <v>40</v>
      </c>
      <c r="H32" s="67">
        <v>2037668</v>
      </c>
      <c r="I32" s="67">
        <v>2119174</v>
      </c>
      <c r="J32" s="67">
        <v>2401680</v>
      </c>
      <c r="K32" s="67">
        <v>-500000</v>
      </c>
      <c r="L32" s="67">
        <v>-424386.66</v>
      </c>
      <c r="M32" s="67">
        <v>-401680</v>
      </c>
      <c r="N32" s="67">
        <f t="shared" si="2"/>
        <v>1537668</v>
      </c>
      <c r="O32" s="67">
        <f t="shared" si="3"/>
        <v>1694787.34</v>
      </c>
      <c r="P32" s="67">
        <f t="shared" si="4"/>
        <v>2000000</v>
      </c>
      <c r="Q32" s="67"/>
      <c r="R32" s="67"/>
      <c r="S32" s="67"/>
      <c r="T32" s="67">
        <f t="shared" si="5"/>
        <v>1537668</v>
      </c>
      <c r="U32" s="67">
        <f t="shared" si="6"/>
        <v>1694787.34</v>
      </c>
      <c r="V32" s="67">
        <f t="shared" si="7"/>
        <v>2000000</v>
      </c>
      <c r="W32" s="67"/>
      <c r="X32" s="67"/>
      <c r="Y32" s="67"/>
      <c r="Z32" s="67">
        <f t="shared" si="8"/>
        <v>1537668</v>
      </c>
      <c r="AA32" s="67">
        <f t="shared" si="9"/>
        <v>1694787.34</v>
      </c>
      <c r="AB32" s="67">
        <f t="shared" si="10"/>
        <v>2000000</v>
      </c>
      <c r="AC32" s="67">
        <f>118000-16668</f>
        <v>101332</v>
      </c>
      <c r="AD32" s="67"/>
      <c r="AE32" s="67"/>
      <c r="AF32" s="67">
        <f t="shared" si="11"/>
        <v>1639000</v>
      </c>
      <c r="AG32" s="67">
        <f t="shared" si="12"/>
        <v>1694787.34</v>
      </c>
      <c r="AH32" s="67">
        <f t="shared" si="13"/>
        <v>2000000</v>
      </c>
      <c r="AI32" s="67">
        <v>160000</v>
      </c>
      <c r="AJ32" s="67"/>
      <c r="AK32" s="67"/>
      <c r="AL32" s="67">
        <f t="shared" si="14"/>
        <v>1799000</v>
      </c>
      <c r="AM32" s="67">
        <f t="shared" si="15"/>
        <v>1694787.34</v>
      </c>
      <c r="AN32" s="67">
        <f t="shared" si="16"/>
        <v>2000000</v>
      </c>
      <c r="AO32" s="67">
        <f>190000+65000</f>
        <v>255000</v>
      </c>
      <c r="AP32" s="67"/>
      <c r="AQ32" s="67"/>
      <c r="AR32" s="67">
        <f t="shared" si="17"/>
        <v>2054000</v>
      </c>
      <c r="AS32" s="67">
        <f t="shared" si="18"/>
        <v>1694787.34</v>
      </c>
      <c r="AT32" s="67">
        <f t="shared" si="19"/>
        <v>2000000</v>
      </c>
    </row>
    <row r="33" spans="1:46" ht="25.5">
      <c r="A33" s="279"/>
      <c r="B33" s="30" t="s">
        <v>343</v>
      </c>
      <c r="C33" s="44" t="s">
        <v>13</v>
      </c>
      <c r="D33" s="44" t="s">
        <v>3</v>
      </c>
      <c r="E33" s="44" t="s">
        <v>99</v>
      </c>
      <c r="F33" s="79" t="s">
        <v>188</v>
      </c>
      <c r="G33" s="43"/>
      <c r="H33" s="67">
        <f>H34</f>
        <v>51157386</v>
      </c>
      <c r="I33" s="67">
        <f t="shared" ref="I33:M34" si="61">I34</f>
        <v>48856189</v>
      </c>
      <c r="J33" s="67">
        <f t="shared" si="61"/>
        <v>50601583</v>
      </c>
      <c r="K33" s="67">
        <f t="shared" si="61"/>
        <v>0</v>
      </c>
      <c r="L33" s="67">
        <f t="shared" si="61"/>
        <v>0</v>
      </c>
      <c r="M33" s="67">
        <f t="shared" si="61"/>
        <v>0</v>
      </c>
      <c r="N33" s="67">
        <f t="shared" si="2"/>
        <v>51157386</v>
      </c>
      <c r="O33" s="67">
        <f t="shared" si="3"/>
        <v>48856189</v>
      </c>
      <c r="P33" s="67">
        <f t="shared" si="4"/>
        <v>50601583</v>
      </c>
      <c r="Q33" s="67">
        <f t="shared" ref="Q33:S34" si="62">Q34</f>
        <v>0</v>
      </c>
      <c r="R33" s="67">
        <f t="shared" si="62"/>
        <v>0</v>
      </c>
      <c r="S33" s="67">
        <f t="shared" si="62"/>
        <v>0</v>
      </c>
      <c r="T33" s="67">
        <f t="shared" si="5"/>
        <v>51157386</v>
      </c>
      <c r="U33" s="67">
        <f t="shared" si="6"/>
        <v>48856189</v>
      </c>
      <c r="V33" s="67">
        <f t="shared" si="7"/>
        <v>50601583</v>
      </c>
      <c r="W33" s="67">
        <f t="shared" ref="W33:Y34" si="63">W34</f>
        <v>0</v>
      </c>
      <c r="X33" s="67">
        <f t="shared" si="63"/>
        <v>0</v>
      </c>
      <c r="Y33" s="67">
        <f t="shared" si="63"/>
        <v>0</v>
      </c>
      <c r="Z33" s="67">
        <f t="shared" si="8"/>
        <v>51157386</v>
      </c>
      <c r="AA33" s="67">
        <f t="shared" si="9"/>
        <v>48856189</v>
      </c>
      <c r="AB33" s="67">
        <f t="shared" si="10"/>
        <v>50601583</v>
      </c>
      <c r="AC33" s="67">
        <f t="shared" ref="AC33:AE34" si="64">AC34</f>
        <v>0</v>
      </c>
      <c r="AD33" s="67">
        <f t="shared" si="64"/>
        <v>0</v>
      </c>
      <c r="AE33" s="67">
        <f t="shared" si="64"/>
        <v>0</v>
      </c>
      <c r="AF33" s="67">
        <f t="shared" si="11"/>
        <v>51157386</v>
      </c>
      <c r="AG33" s="67">
        <f t="shared" si="12"/>
        <v>48856189</v>
      </c>
      <c r="AH33" s="67">
        <f t="shared" si="13"/>
        <v>50601583</v>
      </c>
      <c r="AI33" s="67">
        <f t="shared" ref="AI33:AK34" si="65">AI34</f>
        <v>0</v>
      </c>
      <c r="AJ33" s="67">
        <f t="shared" si="65"/>
        <v>0</v>
      </c>
      <c r="AK33" s="67">
        <f t="shared" si="65"/>
        <v>0</v>
      </c>
      <c r="AL33" s="67">
        <f t="shared" si="14"/>
        <v>51157386</v>
      </c>
      <c r="AM33" s="67">
        <f t="shared" si="15"/>
        <v>48856189</v>
      </c>
      <c r="AN33" s="67">
        <f t="shared" si="16"/>
        <v>50601583</v>
      </c>
      <c r="AO33" s="67">
        <f t="shared" ref="AO33:AQ34" si="66">AO34</f>
        <v>4177200</v>
      </c>
      <c r="AP33" s="67">
        <f t="shared" si="66"/>
        <v>0</v>
      </c>
      <c r="AQ33" s="67">
        <f t="shared" si="66"/>
        <v>0</v>
      </c>
      <c r="AR33" s="67">
        <f t="shared" si="17"/>
        <v>55334586</v>
      </c>
      <c r="AS33" s="67">
        <f t="shared" si="18"/>
        <v>48856189</v>
      </c>
      <c r="AT33" s="67">
        <f t="shared" si="19"/>
        <v>50601583</v>
      </c>
    </row>
    <row r="34" spans="1:46" ht="25.5">
      <c r="A34" s="279"/>
      <c r="B34" s="30" t="s">
        <v>41</v>
      </c>
      <c r="C34" s="44" t="s">
        <v>13</v>
      </c>
      <c r="D34" s="44" t="s">
        <v>3</v>
      </c>
      <c r="E34" s="44" t="s">
        <v>99</v>
      </c>
      <c r="F34" s="79" t="s">
        <v>188</v>
      </c>
      <c r="G34" s="43" t="s">
        <v>39</v>
      </c>
      <c r="H34" s="67">
        <f>H35</f>
        <v>51157386</v>
      </c>
      <c r="I34" s="67">
        <f t="shared" si="61"/>
        <v>48856189</v>
      </c>
      <c r="J34" s="67">
        <f t="shared" si="61"/>
        <v>50601583</v>
      </c>
      <c r="K34" s="67">
        <f t="shared" si="61"/>
        <v>0</v>
      </c>
      <c r="L34" s="67">
        <f t="shared" si="61"/>
        <v>0</v>
      </c>
      <c r="M34" s="67">
        <f t="shared" si="61"/>
        <v>0</v>
      </c>
      <c r="N34" s="67">
        <f t="shared" si="2"/>
        <v>51157386</v>
      </c>
      <c r="O34" s="67">
        <f t="shared" si="3"/>
        <v>48856189</v>
      </c>
      <c r="P34" s="67">
        <f t="shared" si="4"/>
        <v>50601583</v>
      </c>
      <c r="Q34" s="67">
        <f t="shared" si="62"/>
        <v>0</v>
      </c>
      <c r="R34" s="67">
        <f t="shared" si="62"/>
        <v>0</v>
      </c>
      <c r="S34" s="67">
        <f t="shared" si="62"/>
        <v>0</v>
      </c>
      <c r="T34" s="67">
        <f t="shared" si="5"/>
        <v>51157386</v>
      </c>
      <c r="U34" s="67">
        <f t="shared" si="6"/>
        <v>48856189</v>
      </c>
      <c r="V34" s="67">
        <f t="shared" si="7"/>
        <v>50601583</v>
      </c>
      <c r="W34" s="67">
        <f t="shared" si="63"/>
        <v>0</v>
      </c>
      <c r="X34" s="67">
        <f t="shared" si="63"/>
        <v>0</v>
      </c>
      <c r="Y34" s="67">
        <f t="shared" si="63"/>
        <v>0</v>
      </c>
      <c r="Z34" s="67">
        <f t="shared" si="8"/>
        <v>51157386</v>
      </c>
      <c r="AA34" s="67">
        <f t="shared" si="9"/>
        <v>48856189</v>
      </c>
      <c r="AB34" s="67">
        <f t="shared" si="10"/>
        <v>50601583</v>
      </c>
      <c r="AC34" s="67">
        <f t="shared" si="64"/>
        <v>0</v>
      </c>
      <c r="AD34" s="67">
        <f t="shared" si="64"/>
        <v>0</v>
      </c>
      <c r="AE34" s="67">
        <f t="shared" si="64"/>
        <v>0</v>
      </c>
      <c r="AF34" s="67">
        <f t="shared" si="11"/>
        <v>51157386</v>
      </c>
      <c r="AG34" s="67">
        <f t="shared" si="12"/>
        <v>48856189</v>
      </c>
      <c r="AH34" s="67">
        <f t="shared" si="13"/>
        <v>50601583</v>
      </c>
      <c r="AI34" s="67">
        <f t="shared" si="65"/>
        <v>0</v>
      </c>
      <c r="AJ34" s="67">
        <f t="shared" si="65"/>
        <v>0</v>
      </c>
      <c r="AK34" s="67">
        <f t="shared" si="65"/>
        <v>0</v>
      </c>
      <c r="AL34" s="67">
        <f t="shared" si="14"/>
        <v>51157386</v>
      </c>
      <c r="AM34" s="67">
        <f t="shared" si="15"/>
        <v>48856189</v>
      </c>
      <c r="AN34" s="67">
        <f t="shared" si="16"/>
        <v>50601583</v>
      </c>
      <c r="AO34" s="67">
        <f t="shared" si="66"/>
        <v>4177200</v>
      </c>
      <c r="AP34" s="67">
        <f t="shared" si="66"/>
        <v>0</v>
      </c>
      <c r="AQ34" s="67">
        <f t="shared" si="66"/>
        <v>0</v>
      </c>
      <c r="AR34" s="67">
        <f t="shared" si="17"/>
        <v>55334586</v>
      </c>
      <c r="AS34" s="67">
        <f t="shared" si="18"/>
        <v>48856189</v>
      </c>
      <c r="AT34" s="67">
        <f t="shared" si="19"/>
        <v>50601583</v>
      </c>
    </row>
    <row r="35" spans="1:46">
      <c r="A35" s="279"/>
      <c r="B35" s="119" t="s">
        <v>42</v>
      </c>
      <c r="C35" s="44" t="s">
        <v>13</v>
      </c>
      <c r="D35" s="44" t="s">
        <v>3</v>
      </c>
      <c r="E35" s="44" t="s">
        <v>99</v>
      </c>
      <c r="F35" s="79" t="s">
        <v>188</v>
      </c>
      <c r="G35" s="43" t="s">
        <v>40</v>
      </c>
      <c r="H35" s="67">
        <v>51157386</v>
      </c>
      <c r="I35" s="67">
        <v>48856189</v>
      </c>
      <c r="J35" s="67">
        <v>50601583</v>
      </c>
      <c r="K35" s="67"/>
      <c r="L35" s="67"/>
      <c r="M35" s="67"/>
      <c r="N35" s="67">
        <f t="shared" si="2"/>
        <v>51157386</v>
      </c>
      <c r="O35" s="67">
        <f t="shared" si="3"/>
        <v>48856189</v>
      </c>
      <c r="P35" s="67">
        <f t="shared" si="4"/>
        <v>50601583</v>
      </c>
      <c r="Q35" s="67"/>
      <c r="R35" s="67"/>
      <c r="S35" s="67"/>
      <c r="T35" s="67">
        <f t="shared" si="5"/>
        <v>51157386</v>
      </c>
      <c r="U35" s="67">
        <f t="shared" si="6"/>
        <v>48856189</v>
      </c>
      <c r="V35" s="67">
        <f t="shared" si="7"/>
        <v>50601583</v>
      </c>
      <c r="W35" s="67"/>
      <c r="X35" s="67"/>
      <c r="Y35" s="67"/>
      <c r="Z35" s="67">
        <f t="shared" si="8"/>
        <v>51157386</v>
      </c>
      <c r="AA35" s="67">
        <f t="shared" si="9"/>
        <v>48856189</v>
      </c>
      <c r="AB35" s="67">
        <f t="shared" si="10"/>
        <v>50601583</v>
      </c>
      <c r="AC35" s="67"/>
      <c r="AD35" s="67"/>
      <c r="AE35" s="67"/>
      <c r="AF35" s="67">
        <f t="shared" si="11"/>
        <v>51157386</v>
      </c>
      <c r="AG35" s="67">
        <f t="shared" si="12"/>
        <v>48856189</v>
      </c>
      <c r="AH35" s="67">
        <f t="shared" si="13"/>
        <v>50601583</v>
      </c>
      <c r="AI35" s="67"/>
      <c r="AJ35" s="67"/>
      <c r="AK35" s="67"/>
      <c r="AL35" s="67">
        <f t="shared" si="14"/>
        <v>51157386</v>
      </c>
      <c r="AM35" s="67">
        <f t="shared" si="15"/>
        <v>48856189</v>
      </c>
      <c r="AN35" s="67">
        <f t="shared" si="16"/>
        <v>50601583</v>
      </c>
      <c r="AO35" s="67">
        <v>4177200</v>
      </c>
      <c r="AP35" s="67"/>
      <c r="AQ35" s="67"/>
      <c r="AR35" s="67">
        <f t="shared" si="17"/>
        <v>55334586</v>
      </c>
      <c r="AS35" s="67">
        <f t="shared" si="18"/>
        <v>48856189</v>
      </c>
      <c r="AT35" s="67">
        <f t="shared" si="19"/>
        <v>50601583</v>
      </c>
    </row>
    <row r="36" spans="1:46" ht="38.25">
      <c r="A36" s="279"/>
      <c r="B36" s="174" t="s">
        <v>87</v>
      </c>
      <c r="C36" s="5" t="s">
        <v>13</v>
      </c>
      <c r="D36" s="5" t="s">
        <v>3</v>
      </c>
      <c r="E36" s="5" t="s">
        <v>99</v>
      </c>
      <c r="F36" s="5" t="s">
        <v>103</v>
      </c>
      <c r="G36" s="17"/>
      <c r="H36" s="63">
        <f>H37</f>
        <v>2021540</v>
      </c>
      <c r="I36" s="63">
        <f t="shared" ref="I36:M37" si="67">I37</f>
        <v>2046970</v>
      </c>
      <c r="J36" s="63">
        <f t="shared" si="67"/>
        <v>2363360</v>
      </c>
      <c r="K36" s="63">
        <f t="shared" si="67"/>
        <v>0</v>
      </c>
      <c r="L36" s="63">
        <f t="shared" si="67"/>
        <v>0</v>
      </c>
      <c r="M36" s="63">
        <f t="shared" si="67"/>
        <v>0</v>
      </c>
      <c r="N36" s="63">
        <f t="shared" si="2"/>
        <v>2021540</v>
      </c>
      <c r="O36" s="63">
        <f t="shared" si="3"/>
        <v>2046970</v>
      </c>
      <c r="P36" s="63">
        <f t="shared" si="4"/>
        <v>2363360</v>
      </c>
      <c r="Q36" s="63">
        <f t="shared" ref="Q36:S37" si="68">Q37</f>
        <v>0</v>
      </c>
      <c r="R36" s="63">
        <f t="shared" si="68"/>
        <v>0</v>
      </c>
      <c r="S36" s="63">
        <f t="shared" si="68"/>
        <v>0</v>
      </c>
      <c r="T36" s="63">
        <f t="shared" si="5"/>
        <v>2021540</v>
      </c>
      <c r="U36" s="63">
        <f t="shared" si="6"/>
        <v>2046970</v>
      </c>
      <c r="V36" s="63">
        <f t="shared" si="7"/>
        <v>2363360</v>
      </c>
      <c r="W36" s="63">
        <f t="shared" ref="W36:Y37" si="69">W37</f>
        <v>0</v>
      </c>
      <c r="X36" s="63">
        <f t="shared" si="69"/>
        <v>0</v>
      </c>
      <c r="Y36" s="63">
        <f t="shared" si="69"/>
        <v>0</v>
      </c>
      <c r="Z36" s="63">
        <f t="shared" si="8"/>
        <v>2021540</v>
      </c>
      <c r="AA36" s="63">
        <f t="shared" si="9"/>
        <v>2046970</v>
      </c>
      <c r="AB36" s="63">
        <f t="shared" si="10"/>
        <v>2363360</v>
      </c>
      <c r="AC36" s="63">
        <f t="shared" ref="AC36:AE37" si="70">AC37</f>
        <v>-309960</v>
      </c>
      <c r="AD36" s="63">
        <f t="shared" si="70"/>
        <v>0</v>
      </c>
      <c r="AE36" s="63">
        <f t="shared" si="70"/>
        <v>0</v>
      </c>
      <c r="AF36" s="63">
        <f t="shared" si="11"/>
        <v>1711580</v>
      </c>
      <c r="AG36" s="63">
        <f t="shared" si="12"/>
        <v>2046970</v>
      </c>
      <c r="AH36" s="63">
        <f t="shared" si="13"/>
        <v>2363360</v>
      </c>
      <c r="AI36" s="63">
        <f t="shared" ref="AI36:AK37" si="71">AI37</f>
        <v>0</v>
      </c>
      <c r="AJ36" s="63">
        <f t="shared" si="71"/>
        <v>0</v>
      </c>
      <c r="AK36" s="63">
        <f t="shared" si="71"/>
        <v>0</v>
      </c>
      <c r="AL36" s="63">
        <f t="shared" si="14"/>
        <v>1711580</v>
      </c>
      <c r="AM36" s="63">
        <f t="shared" si="15"/>
        <v>2046970</v>
      </c>
      <c r="AN36" s="63">
        <f t="shared" si="16"/>
        <v>2363360</v>
      </c>
      <c r="AO36" s="63">
        <f t="shared" ref="AO36:AQ37" si="72">AO37</f>
        <v>100000</v>
      </c>
      <c r="AP36" s="63">
        <f t="shared" si="72"/>
        <v>0</v>
      </c>
      <c r="AQ36" s="63">
        <f t="shared" si="72"/>
        <v>0</v>
      </c>
      <c r="AR36" s="63">
        <f t="shared" si="17"/>
        <v>1811580</v>
      </c>
      <c r="AS36" s="63">
        <f t="shared" si="18"/>
        <v>2046970</v>
      </c>
      <c r="AT36" s="63">
        <f t="shared" si="19"/>
        <v>2363360</v>
      </c>
    </row>
    <row r="37" spans="1:46" ht="25.5">
      <c r="A37" s="278"/>
      <c r="B37" s="30" t="s">
        <v>41</v>
      </c>
      <c r="C37" s="5" t="s">
        <v>13</v>
      </c>
      <c r="D37" s="5" t="s">
        <v>3</v>
      </c>
      <c r="E37" s="5" t="s">
        <v>99</v>
      </c>
      <c r="F37" s="5" t="s">
        <v>103</v>
      </c>
      <c r="G37" s="17" t="s">
        <v>39</v>
      </c>
      <c r="H37" s="63">
        <f>H38</f>
        <v>2021540</v>
      </c>
      <c r="I37" s="63">
        <f t="shared" si="67"/>
        <v>2046970</v>
      </c>
      <c r="J37" s="63">
        <f t="shared" si="67"/>
        <v>2363360</v>
      </c>
      <c r="K37" s="63">
        <f t="shared" si="67"/>
        <v>0</v>
      </c>
      <c r="L37" s="63">
        <f t="shared" si="67"/>
        <v>0</v>
      </c>
      <c r="M37" s="63">
        <f t="shared" si="67"/>
        <v>0</v>
      </c>
      <c r="N37" s="63">
        <f t="shared" si="2"/>
        <v>2021540</v>
      </c>
      <c r="O37" s="63">
        <f t="shared" si="3"/>
        <v>2046970</v>
      </c>
      <c r="P37" s="63">
        <f t="shared" si="4"/>
        <v>2363360</v>
      </c>
      <c r="Q37" s="63">
        <f t="shared" si="68"/>
        <v>0</v>
      </c>
      <c r="R37" s="63">
        <f t="shared" si="68"/>
        <v>0</v>
      </c>
      <c r="S37" s="63">
        <f t="shared" si="68"/>
        <v>0</v>
      </c>
      <c r="T37" s="63">
        <f t="shared" si="5"/>
        <v>2021540</v>
      </c>
      <c r="U37" s="63">
        <f t="shared" si="6"/>
        <v>2046970</v>
      </c>
      <c r="V37" s="63">
        <f t="shared" si="7"/>
        <v>2363360</v>
      </c>
      <c r="W37" s="63">
        <f t="shared" si="69"/>
        <v>0</v>
      </c>
      <c r="X37" s="63">
        <f t="shared" si="69"/>
        <v>0</v>
      </c>
      <c r="Y37" s="63">
        <f t="shared" si="69"/>
        <v>0</v>
      </c>
      <c r="Z37" s="63">
        <f t="shared" si="8"/>
        <v>2021540</v>
      </c>
      <c r="AA37" s="63">
        <f t="shared" si="9"/>
        <v>2046970</v>
      </c>
      <c r="AB37" s="63">
        <f t="shared" si="10"/>
        <v>2363360</v>
      </c>
      <c r="AC37" s="63">
        <f t="shared" si="70"/>
        <v>-309960</v>
      </c>
      <c r="AD37" s="63">
        <f t="shared" si="70"/>
        <v>0</v>
      </c>
      <c r="AE37" s="63">
        <f t="shared" si="70"/>
        <v>0</v>
      </c>
      <c r="AF37" s="63">
        <f t="shared" si="11"/>
        <v>1711580</v>
      </c>
      <c r="AG37" s="63">
        <f t="shared" si="12"/>
        <v>2046970</v>
      </c>
      <c r="AH37" s="63">
        <f t="shared" si="13"/>
        <v>2363360</v>
      </c>
      <c r="AI37" s="63">
        <f t="shared" si="71"/>
        <v>0</v>
      </c>
      <c r="AJ37" s="63">
        <f t="shared" si="71"/>
        <v>0</v>
      </c>
      <c r="AK37" s="63">
        <f t="shared" si="71"/>
        <v>0</v>
      </c>
      <c r="AL37" s="63">
        <f t="shared" si="14"/>
        <v>1711580</v>
      </c>
      <c r="AM37" s="63">
        <f t="shared" si="15"/>
        <v>2046970</v>
      </c>
      <c r="AN37" s="63">
        <f t="shared" si="16"/>
        <v>2363360</v>
      </c>
      <c r="AO37" s="63">
        <f t="shared" si="72"/>
        <v>100000</v>
      </c>
      <c r="AP37" s="63">
        <f t="shared" si="72"/>
        <v>0</v>
      </c>
      <c r="AQ37" s="63">
        <f t="shared" si="72"/>
        <v>0</v>
      </c>
      <c r="AR37" s="63">
        <f t="shared" si="17"/>
        <v>1811580</v>
      </c>
      <c r="AS37" s="63">
        <f t="shared" si="18"/>
        <v>2046970</v>
      </c>
      <c r="AT37" s="63">
        <f t="shared" si="19"/>
        <v>2363360</v>
      </c>
    </row>
    <row r="38" spans="1:46">
      <c r="A38" s="278"/>
      <c r="B38" s="29" t="s">
        <v>42</v>
      </c>
      <c r="C38" s="5" t="s">
        <v>13</v>
      </c>
      <c r="D38" s="5" t="s">
        <v>3</v>
      </c>
      <c r="E38" s="5" t="s">
        <v>99</v>
      </c>
      <c r="F38" s="5" t="s">
        <v>103</v>
      </c>
      <c r="G38" s="17" t="s">
        <v>40</v>
      </c>
      <c r="H38" s="67">
        <v>2021540</v>
      </c>
      <c r="I38" s="67">
        <v>2046970</v>
      </c>
      <c r="J38" s="67">
        <v>2363360</v>
      </c>
      <c r="K38" s="67"/>
      <c r="L38" s="67"/>
      <c r="M38" s="67"/>
      <c r="N38" s="67">
        <f t="shared" si="2"/>
        <v>2021540</v>
      </c>
      <c r="O38" s="67">
        <f t="shared" si="3"/>
        <v>2046970</v>
      </c>
      <c r="P38" s="67">
        <f t="shared" si="4"/>
        <v>2363360</v>
      </c>
      <c r="Q38" s="67"/>
      <c r="R38" s="67"/>
      <c r="S38" s="67"/>
      <c r="T38" s="67">
        <f t="shared" si="5"/>
        <v>2021540</v>
      </c>
      <c r="U38" s="67">
        <f t="shared" si="6"/>
        <v>2046970</v>
      </c>
      <c r="V38" s="67">
        <f t="shared" si="7"/>
        <v>2363360</v>
      </c>
      <c r="W38" s="67"/>
      <c r="X38" s="67"/>
      <c r="Y38" s="67"/>
      <c r="Z38" s="67">
        <f t="shared" si="8"/>
        <v>2021540</v>
      </c>
      <c r="AA38" s="67">
        <f t="shared" si="9"/>
        <v>2046970</v>
      </c>
      <c r="AB38" s="67">
        <f t="shared" si="10"/>
        <v>2363360</v>
      </c>
      <c r="AC38" s="67">
        <v>-309960</v>
      </c>
      <c r="AD38" s="67"/>
      <c r="AE38" s="67"/>
      <c r="AF38" s="67">
        <f t="shared" si="11"/>
        <v>1711580</v>
      </c>
      <c r="AG38" s="67">
        <f t="shared" si="12"/>
        <v>2046970</v>
      </c>
      <c r="AH38" s="67">
        <f t="shared" si="13"/>
        <v>2363360</v>
      </c>
      <c r="AI38" s="67"/>
      <c r="AJ38" s="67"/>
      <c r="AK38" s="67"/>
      <c r="AL38" s="67">
        <f t="shared" si="14"/>
        <v>1711580</v>
      </c>
      <c r="AM38" s="67">
        <f t="shared" si="15"/>
        <v>2046970</v>
      </c>
      <c r="AN38" s="67">
        <f t="shared" si="16"/>
        <v>2363360</v>
      </c>
      <c r="AO38" s="67">
        <v>100000</v>
      </c>
      <c r="AP38" s="67"/>
      <c r="AQ38" s="67"/>
      <c r="AR38" s="67">
        <f t="shared" si="17"/>
        <v>1811580</v>
      </c>
      <c r="AS38" s="67">
        <f t="shared" si="18"/>
        <v>2046970</v>
      </c>
      <c r="AT38" s="67">
        <f t="shared" si="19"/>
        <v>2363360</v>
      </c>
    </row>
    <row r="39" spans="1:46" ht="25.5">
      <c r="A39" s="27"/>
      <c r="B39" s="62" t="s">
        <v>200</v>
      </c>
      <c r="C39" s="44" t="s">
        <v>13</v>
      </c>
      <c r="D39" s="44" t="s">
        <v>3</v>
      </c>
      <c r="E39" s="44" t="s">
        <v>99</v>
      </c>
      <c r="F39" s="79" t="s">
        <v>199</v>
      </c>
      <c r="G39" s="43"/>
      <c r="H39" s="67">
        <f>H40</f>
        <v>0</v>
      </c>
      <c r="I39" s="67">
        <f t="shared" ref="I39:M40" si="73">I40</f>
        <v>0</v>
      </c>
      <c r="J39" s="67">
        <f t="shared" si="73"/>
        <v>0</v>
      </c>
      <c r="K39" s="67">
        <f t="shared" si="73"/>
        <v>0</v>
      </c>
      <c r="L39" s="67">
        <f t="shared" si="73"/>
        <v>0</v>
      </c>
      <c r="M39" s="67">
        <f t="shared" si="73"/>
        <v>0</v>
      </c>
      <c r="N39" s="67">
        <f t="shared" si="2"/>
        <v>0</v>
      </c>
      <c r="O39" s="67">
        <f t="shared" si="3"/>
        <v>0</v>
      </c>
      <c r="P39" s="67">
        <f t="shared" si="4"/>
        <v>0</v>
      </c>
      <c r="Q39" s="67">
        <f t="shared" ref="Q39:S40" si="74">Q40</f>
        <v>0</v>
      </c>
      <c r="R39" s="67">
        <f t="shared" si="74"/>
        <v>0</v>
      </c>
      <c r="S39" s="67">
        <f t="shared" si="74"/>
        <v>0</v>
      </c>
      <c r="T39" s="67">
        <f t="shared" si="5"/>
        <v>0</v>
      </c>
      <c r="U39" s="67">
        <f t="shared" si="6"/>
        <v>0</v>
      </c>
      <c r="V39" s="67">
        <f t="shared" si="7"/>
        <v>0</v>
      </c>
      <c r="W39" s="67">
        <f t="shared" ref="W39:Y40" si="75">W40</f>
        <v>0</v>
      </c>
      <c r="X39" s="67">
        <f t="shared" si="75"/>
        <v>0</v>
      </c>
      <c r="Y39" s="67">
        <f t="shared" si="75"/>
        <v>0</v>
      </c>
      <c r="Z39" s="67">
        <f t="shared" si="8"/>
        <v>0</v>
      </c>
      <c r="AA39" s="67">
        <f t="shared" si="9"/>
        <v>0</v>
      </c>
      <c r="AB39" s="67">
        <f t="shared" si="10"/>
        <v>0</v>
      </c>
      <c r="AC39" s="67">
        <f t="shared" ref="AC39:AE40" si="76">AC40</f>
        <v>0</v>
      </c>
      <c r="AD39" s="67">
        <f t="shared" si="76"/>
        <v>0</v>
      </c>
      <c r="AE39" s="67">
        <f t="shared" si="76"/>
        <v>0</v>
      </c>
      <c r="AF39" s="67">
        <f t="shared" si="11"/>
        <v>0</v>
      </c>
      <c r="AG39" s="67">
        <f t="shared" si="12"/>
        <v>0</v>
      </c>
      <c r="AH39" s="67">
        <f t="shared" si="13"/>
        <v>0</v>
      </c>
      <c r="AI39" s="67">
        <f t="shared" ref="AI39:AK40" si="77">AI40</f>
        <v>0</v>
      </c>
      <c r="AJ39" s="67">
        <f t="shared" si="77"/>
        <v>0</v>
      </c>
      <c r="AK39" s="67">
        <f t="shared" si="77"/>
        <v>0</v>
      </c>
      <c r="AL39" s="67">
        <f t="shared" si="14"/>
        <v>0</v>
      </c>
      <c r="AM39" s="67">
        <f t="shared" si="15"/>
        <v>0</v>
      </c>
      <c r="AN39" s="67">
        <f t="shared" si="16"/>
        <v>0</v>
      </c>
      <c r="AO39" s="67">
        <f t="shared" ref="AO39:AQ40" si="78">AO40</f>
        <v>0</v>
      </c>
      <c r="AP39" s="67">
        <f t="shared" si="78"/>
        <v>0</v>
      </c>
      <c r="AQ39" s="67">
        <f t="shared" si="78"/>
        <v>0</v>
      </c>
      <c r="AR39" s="67">
        <f t="shared" si="17"/>
        <v>0</v>
      </c>
      <c r="AS39" s="67">
        <f t="shared" si="18"/>
        <v>0</v>
      </c>
      <c r="AT39" s="67">
        <f t="shared" si="19"/>
        <v>0</v>
      </c>
    </row>
    <row r="40" spans="1:46" ht="25.5">
      <c r="A40" s="27"/>
      <c r="B40" s="30" t="s">
        <v>41</v>
      </c>
      <c r="C40" s="44" t="s">
        <v>13</v>
      </c>
      <c r="D40" s="44" t="s">
        <v>3</v>
      </c>
      <c r="E40" s="44" t="s">
        <v>99</v>
      </c>
      <c r="F40" s="79" t="s">
        <v>199</v>
      </c>
      <c r="G40" s="107" t="s">
        <v>39</v>
      </c>
      <c r="H40" s="67">
        <f>H41</f>
        <v>0</v>
      </c>
      <c r="I40" s="67">
        <f t="shared" si="73"/>
        <v>0</v>
      </c>
      <c r="J40" s="67">
        <f t="shared" si="73"/>
        <v>0</v>
      </c>
      <c r="K40" s="67">
        <f t="shared" si="73"/>
        <v>0</v>
      </c>
      <c r="L40" s="67">
        <f t="shared" si="73"/>
        <v>0</v>
      </c>
      <c r="M40" s="67">
        <f t="shared" si="73"/>
        <v>0</v>
      </c>
      <c r="N40" s="67">
        <f t="shared" si="2"/>
        <v>0</v>
      </c>
      <c r="O40" s="67">
        <f t="shared" si="3"/>
        <v>0</v>
      </c>
      <c r="P40" s="67">
        <f t="shared" si="4"/>
        <v>0</v>
      </c>
      <c r="Q40" s="67">
        <f t="shared" si="74"/>
        <v>0</v>
      </c>
      <c r="R40" s="67">
        <f t="shared" si="74"/>
        <v>0</v>
      </c>
      <c r="S40" s="67">
        <f t="shared" si="74"/>
        <v>0</v>
      </c>
      <c r="T40" s="67">
        <f t="shared" si="5"/>
        <v>0</v>
      </c>
      <c r="U40" s="67">
        <f t="shared" si="6"/>
        <v>0</v>
      </c>
      <c r="V40" s="67">
        <f t="shared" si="7"/>
        <v>0</v>
      </c>
      <c r="W40" s="67">
        <f t="shared" si="75"/>
        <v>0</v>
      </c>
      <c r="X40" s="67">
        <f t="shared" si="75"/>
        <v>0</v>
      </c>
      <c r="Y40" s="67">
        <f t="shared" si="75"/>
        <v>0</v>
      </c>
      <c r="Z40" s="67">
        <f t="shared" si="8"/>
        <v>0</v>
      </c>
      <c r="AA40" s="67">
        <f t="shared" si="9"/>
        <v>0</v>
      </c>
      <c r="AB40" s="67">
        <f t="shared" si="10"/>
        <v>0</v>
      </c>
      <c r="AC40" s="67">
        <f t="shared" si="76"/>
        <v>0</v>
      </c>
      <c r="AD40" s="67">
        <f t="shared" si="76"/>
        <v>0</v>
      </c>
      <c r="AE40" s="67">
        <f t="shared" si="76"/>
        <v>0</v>
      </c>
      <c r="AF40" s="67">
        <f t="shared" si="11"/>
        <v>0</v>
      </c>
      <c r="AG40" s="67">
        <f t="shared" si="12"/>
        <v>0</v>
      </c>
      <c r="AH40" s="67">
        <f t="shared" si="13"/>
        <v>0</v>
      </c>
      <c r="AI40" s="67">
        <f t="shared" si="77"/>
        <v>0</v>
      </c>
      <c r="AJ40" s="67">
        <f t="shared" si="77"/>
        <v>0</v>
      </c>
      <c r="AK40" s="67">
        <f t="shared" si="77"/>
        <v>0</v>
      </c>
      <c r="AL40" s="67">
        <f t="shared" si="14"/>
        <v>0</v>
      </c>
      <c r="AM40" s="67">
        <f t="shared" si="15"/>
        <v>0</v>
      </c>
      <c r="AN40" s="67">
        <f t="shared" si="16"/>
        <v>0</v>
      </c>
      <c r="AO40" s="67">
        <f t="shared" si="78"/>
        <v>0</v>
      </c>
      <c r="AP40" s="67">
        <f t="shared" si="78"/>
        <v>0</v>
      </c>
      <c r="AQ40" s="67">
        <f t="shared" si="78"/>
        <v>0</v>
      </c>
      <c r="AR40" s="67">
        <f t="shared" si="17"/>
        <v>0</v>
      </c>
      <c r="AS40" s="67">
        <f t="shared" si="18"/>
        <v>0</v>
      </c>
      <c r="AT40" s="67">
        <f t="shared" si="19"/>
        <v>0</v>
      </c>
    </row>
    <row r="41" spans="1:46">
      <c r="A41" s="27"/>
      <c r="B41" s="119" t="s">
        <v>42</v>
      </c>
      <c r="C41" s="44" t="s">
        <v>13</v>
      </c>
      <c r="D41" s="44" t="s">
        <v>3</v>
      </c>
      <c r="E41" s="44" t="s">
        <v>99</v>
      </c>
      <c r="F41" s="79" t="s">
        <v>199</v>
      </c>
      <c r="G41" s="107" t="s">
        <v>40</v>
      </c>
      <c r="H41" s="67"/>
      <c r="I41" s="67"/>
      <c r="J41" s="67"/>
      <c r="K41" s="67"/>
      <c r="L41" s="67"/>
      <c r="M41" s="67"/>
      <c r="N41" s="67">
        <f t="shared" si="2"/>
        <v>0</v>
      </c>
      <c r="O41" s="67">
        <f t="shared" si="3"/>
        <v>0</v>
      </c>
      <c r="P41" s="67">
        <f t="shared" si="4"/>
        <v>0</v>
      </c>
      <c r="Q41" s="67"/>
      <c r="R41" s="67"/>
      <c r="S41" s="67"/>
      <c r="T41" s="67">
        <f t="shared" si="5"/>
        <v>0</v>
      </c>
      <c r="U41" s="67">
        <f t="shared" si="6"/>
        <v>0</v>
      </c>
      <c r="V41" s="67">
        <f t="shared" si="7"/>
        <v>0</v>
      </c>
      <c r="W41" s="67"/>
      <c r="X41" s="67"/>
      <c r="Y41" s="67"/>
      <c r="Z41" s="67">
        <f t="shared" si="8"/>
        <v>0</v>
      </c>
      <c r="AA41" s="67">
        <f t="shared" si="9"/>
        <v>0</v>
      </c>
      <c r="AB41" s="67">
        <f t="shared" si="10"/>
        <v>0</v>
      </c>
      <c r="AC41" s="67"/>
      <c r="AD41" s="67"/>
      <c r="AE41" s="67"/>
      <c r="AF41" s="67">
        <f t="shared" si="11"/>
        <v>0</v>
      </c>
      <c r="AG41" s="67">
        <f t="shared" si="12"/>
        <v>0</v>
      </c>
      <c r="AH41" s="67">
        <f t="shared" si="13"/>
        <v>0</v>
      </c>
      <c r="AI41" s="67"/>
      <c r="AJ41" s="67"/>
      <c r="AK41" s="67"/>
      <c r="AL41" s="67">
        <f t="shared" si="14"/>
        <v>0</v>
      </c>
      <c r="AM41" s="67">
        <f t="shared" si="15"/>
        <v>0</v>
      </c>
      <c r="AN41" s="67">
        <f t="shared" si="16"/>
        <v>0</v>
      </c>
      <c r="AO41" s="67"/>
      <c r="AP41" s="67"/>
      <c r="AQ41" s="67"/>
      <c r="AR41" s="67">
        <f t="shared" si="17"/>
        <v>0</v>
      </c>
      <c r="AS41" s="67">
        <f t="shared" si="18"/>
        <v>0</v>
      </c>
      <c r="AT41" s="67">
        <f t="shared" si="19"/>
        <v>0</v>
      </c>
    </row>
    <row r="42" spans="1:46">
      <c r="A42" s="27" t="s">
        <v>24</v>
      </c>
      <c r="B42" s="31" t="s">
        <v>89</v>
      </c>
      <c r="C42" s="6" t="s">
        <v>13</v>
      </c>
      <c r="D42" s="6" t="s">
        <v>10</v>
      </c>
      <c r="E42" s="6" t="s">
        <v>99</v>
      </c>
      <c r="F42" s="6" t="s">
        <v>100</v>
      </c>
      <c r="G42" s="17"/>
      <c r="H42" s="64">
        <f>H43+H46+H49+H64+H76+H55+H79+H67+H70+H61</f>
        <v>313785992.98000002</v>
      </c>
      <c r="I42" s="64">
        <f t="shared" ref="I42:M42" si="79">I43+I46+I49+I64+I76+I55+I79+I67+I70+I61</f>
        <v>307801587.66000003</v>
      </c>
      <c r="J42" s="64">
        <f t="shared" si="79"/>
        <v>314433288.52999997</v>
      </c>
      <c r="K42" s="64">
        <f t="shared" si="79"/>
        <v>-1032940.78</v>
      </c>
      <c r="L42" s="64">
        <f t="shared" si="79"/>
        <v>-797028.37</v>
      </c>
      <c r="M42" s="64">
        <f t="shared" si="79"/>
        <v>-678629.68</v>
      </c>
      <c r="N42" s="64">
        <f t="shared" si="2"/>
        <v>312753052.20000005</v>
      </c>
      <c r="O42" s="64">
        <f t="shared" si="3"/>
        <v>307004559.29000002</v>
      </c>
      <c r="P42" s="64">
        <f t="shared" si="4"/>
        <v>313754658.84999996</v>
      </c>
      <c r="Q42" s="64">
        <f>Q43+Q46+Q49+Q64+Q76+Q55+Q79+Q67+Q70+Q61+Q52</f>
        <v>3921486.7</v>
      </c>
      <c r="R42" s="64">
        <f t="shared" ref="R42:S42" si="80">R43+R46+R49+R64+R76+R55+R79+R67+R70+R61+R52</f>
        <v>293866.65999999997</v>
      </c>
      <c r="S42" s="64">
        <f t="shared" si="80"/>
        <v>278194.39</v>
      </c>
      <c r="T42" s="64">
        <f t="shared" si="5"/>
        <v>316674538.90000004</v>
      </c>
      <c r="U42" s="64">
        <f t="shared" si="6"/>
        <v>307298425.95000005</v>
      </c>
      <c r="V42" s="64">
        <f t="shared" si="7"/>
        <v>314032853.23999995</v>
      </c>
      <c r="W42" s="64">
        <f>W43+W46+W49+W64+W76+W55+W79+W67+W70+W61+W52+W73</f>
        <v>561840.72</v>
      </c>
      <c r="X42" s="64">
        <f t="shared" ref="X42:Y42" si="81">X43+X46+X49+X64+X76+X55+X79+X67+X70+X61+X52+X73</f>
        <v>0</v>
      </c>
      <c r="Y42" s="64">
        <f t="shared" si="81"/>
        <v>-3805094.26</v>
      </c>
      <c r="Z42" s="64">
        <f t="shared" si="8"/>
        <v>317236379.62000006</v>
      </c>
      <c r="AA42" s="64">
        <f t="shared" si="9"/>
        <v>307298425.95000005</v>
      </c>
      <c r="AB42" s="64">
        <f t="shared" si="10"/>
        <v>310227758.97999996</v>
      </c>
      <c r="AC42" s="64">
        <f>AC43+AC46+AC49+AC64+AC76+AC55+AC79+AC67+AC70+AC61+AC52+AC73+AC85+AC82</f>
        <v>911407.45</v>
      </c>
      <c r="AD42" s="64">
        <f t="shared" ref="AD42:AE42" si="82">AD43+AD46+AD49+AD64+AD76+AD55+AD79+AD67+AD70+AD61+AD52+AD73+AD85+AD82</f>
        <v>1598897.66</v>
      </c>
      <c r="AE42" s="64">
        <f t="shared" si="82"/>
        <v>1598897.66</v>
      </c>
      <c r="AF42" s="64">
        <f t="shared" si="11"/>
        <v>318147787.07000005</v>
      </c>
      <c r="AG42" s="64">
        <f t="shared" si="12"/>
        <v>308897323.61000007</v>
      </c>
      <c r="AH42" s="64">
        <f t="shared" si="13"/>
        <v>311826656.63999999</v>
      </c>
      <c r="AI42" s="64">
        <f>AI43+AI46+AI49+AI64+AI76+AI55+AI79+AI67+AI70+AI61+AI52+AI73+AI85+AI82+AI58</f>
        <v>11841613</v>
      </c>
      <c r="AJ42" s="64">
        <f t="shared" ref="AJ42:AK42" si="83">AJ43+AJ46+AJ49+AJ64+AJ76+AJ55+AJ79+AJ67+AJ70+AJ61+AJ52+AJ73+AJ85+AJ82+AJ58</f>
        <v>0</v>
      </c>
      <c r="AK42" s="64">
        <f t="shared" si="83"/>
        <v>0</v>
      </c>
      <c r="AL42" s="64">
        <f t="shared" si="14"/>
        <v>329989400.07000005</v>
      </c>
      <c r="AM42" s="64">
        <f t="shared" si="15"/>
        <v>308897323.61000007</v>
      </c>
      <c r="AN42" s="64">
        <f t="shared" si="16"/>
        <v>311826656.63999999</v>
      </c>
      <c r="AO42" s="64">
        <f>AO43+AO46+AO49+AO64+AO76+AO55+AO79+AO67+AO70+AO61+AO52+AO73+AO85+AO82+AO58</f>
        <v>998635.53</v>
      </c>
      <c r="AP42" s="64">
        <f t="shared" ref="AP42:AQ42" si="84">AP43+AP46+AP49+AP64+AP76+AP55+AP79+AP67+AP70+AP61+AP52+AP73+AP85+AP82+AP58</f>
        <v>0</v>
      </c>
      <c r="AQ42" s="64">
        <f t="shared" si="84"/>
        <v>0</v>
      </c>
      <c r="AR42" s="64">
        <f t="shared" si="17"/>
        <v>330988035.60000002</v>
      </c>
      <c r="AS42" s="64">
        <f t="shared" si="18"/>
        <v>308897323.61000007</v>
      </c>
      <c r="AT42" s="64">
        <f t="shared" si="19"/>
        <v>311826656.63999999</v>
      </c>
    </row>
    <row r="43" spans="1:46" ht="25.5">
      <c r="A43" s="268"/>
      <c r="B43" s="88" t="s">
        <v>88</v>
      </c>
      <c r="C43" s="5" t="s">
        <v>13</v>
      </c>
      <c r="D43" s="5" t="s">
        <v>10</v>
      </c>
      <c r="E43" s="5" t="s">
        <v>99</v>
      </c>
      <c r="F43" s="5" t="s">
        <v>104</v>
      </c>
      <c r="G43" s="17"/>
      <c r="H43" s="63">
        <f>H44</f>
        <v>116245370</v>
      </c>
      <c r="I43" s="63">
        <f t="shared" ref="I43:M44" si="85">I44</f>
        <v>118721590.56</v>
      </c>
      <c r="J43" s="63">
        <f t="shared" si="85"/>
        <v>121831156.06</v>
      </c>
      <c r="K43" s="63">
        <f t="shared" si="85"/>
        <v>0</v>
      </c>
      <c r="L43" s="63">
        <f t="shared" si="85"/>
        <v>0</v>
      </c>
      <c r="M43" s="63">
        <f t="shared" si="85"/>
        <v>0</v>
      </c>
      <c r="N43" s="63">
        <f t="shared" si="2"/>
        <v>116245370</v>
      </c>
      <c r="O43" s="63">
        <f t="shared" si="3"/>
        <v>118721590.56</v>
      </c>
      <c r="P43" s="63">
        <f t="shared" si="4"/>
        <v>121831156.06</v>
      </c>
      <c r="Q43" s="63">
        <f t="shared" ref="Q43:S44" si="86">Q44</f>
        <v>0</v>
      </c>
      <c r="R43" s="63">
        <f t="shared" si="86"/>
        <v>0</v>
      </c>
      <c r="S43" s="63">
        <f t="shared" si="86"/>
        <v>0</v>
      </c>
      <c r="T43" s="63">
        <f t="shared" si="5"/>
        <v>116245370</v>
      </c>
      <c r="U43" s="63">
        <f t="shared" si="6"/>
        <v>118721590.56</v>
      </c>
      <c r="V43" s="63">
        <f t="shared" si="7"/>
        <v>121831156.06</v>
      </c>
      <c r="W43" s="63">
        <f t="shared" ref="W43:Y44" si="87">W44</f>
        <v>-52159.28</v>
      </c>
      <c r="X43" s="63">
        <f t="shared" si="87"/>
        <v>0</v>
      </c>
      <c r="Y43" s="63">
        <f t="shared" si="87"/>
        <v>0</v>
      </c>
      <c r="Z43" s="63">
        <f t="shared" si="8"/>
        <v>116193210.72</v>
      </c>
      <c r="AA43" s="63">
        <f t="shared" si="9"/>
        <v>118721590.56</v>
      </c>
      <c r="AB43" s="63">
        <f t="shared" si="10"/>
        <v>121831156.06</v>
      </c>
      <c r="AC43" s="63">
        <f t="shared" ref="AC43:AE44" si="88">AC44</f>
        <v>0</v>
      </c>
      <c r="AD43" s="63">
        <f t="shared" si="88"/>
        <v>0</v>
      </c>
      <c r="AE43" s="63">
        <f t="shared" si="88"/>
        <v>0</v>
      </c>
      <c r="AF43" s="63">
        <f t="shared" si="11"/>
        <v>116193210.72</v>
      </c>
      <c r="AG43" s="63">
        <f t="shared" si="12"/>
        <v>118721590.56</v>
      </c>
      <c r="AH43" s="63">
        <f t="shared" si="13"/>
        <v>121831156.06</v>
      </c>
      <c r="AI43" s="63">
        <f t="shared" ref="AI43:AK44" si="89">AI44</f>
        <v>0</v>
      </c>
      <c r="AJ43" s="63">
        <f t="shared" si="89"/>
        <v>0</v>
      </c>
      <c r="AK43" s="63">
        <f t="shared" si="89"/>
        <v>0</v>
      </c>
      <c r="AL43" s="63">
        <f t="shared" si="14"/>
        <v>116193210.72</v>
      </c>
      <c r="AM43" s="63">
        <f t="shared" si="15"/>
        <v>118721590.56</v>
      </c>
      <c r="AN43" s="63">
        <f t="shared" si="16"/>
        <v>121831156.06</v>
      </c>
      <c r="AO43" s="63">
        <f t="shared" ref="AO43:AQ44" si="90">AO44</f>
        <v>-1874857.27</v>
      </c>
      <c r="AP43" s="63">
        <f t="shared" si="90"/>
        <v>0</v>
      </c>
      <c r="AQ43" s="63">
        <f t="shared" si="90"/>
        <v>0</v>
      </c>
      <c r="AR43" s="63">
        <f t="shared" si="17"/>
        <v>114318353.45</v>
      </c>
      <c r="AS43" s="63">
        <f t="shared" si="18"/>
        <v>118721590.56</v>
      </c>
      <c r="AT43" s="63">
        <f t="shared" si="19"/>
        <v>121831156.06</v>
      </c>
    </row>
    <row r="44" spans="1:46" ht="25.5">
      <c r="A44" s="269"/>
      <c r="B44" s="80" t="s">
        <v>41</v>
      </c>
      <c r="C44" s="5" t="s">
        <v>13</v>
      </c>
      <c r="D44" s="5" t="s">
        <v>10</v>
      </c>
      <c r="E44" s="5" t="s">
        <v>99</v>
      </c>
      <c r="F44" s="5" t="s">
        <v>104</v>
      </c>
      <c r="G44" s="17" t="s">
        <v>39</v>
      </c>
      <c r="H44" s="63">
        <f>H45</f>
        <v>116245370</v>
      </c>
      <c r="I44" s="63">
        <f t="shared" si="85"/>
        <v>118721590.56</v>
      </c>
      <c r="J44" s="63">
        <f t="shared" si="85"/>
        <v>121831156.06</v>
      </c>
      <c r="K44" s="63">
        <f t="shared" si="85"/>
        <v>0</v>
      </c>
      <c r="L44" s="63">
        <f t="shared" si="85"/>
        <v>0</v>
      </c>
      <c r="M44" s="63">
        <f t="shared" si="85"/>
        <v>0</v>
      </c>
      <c r="N44" s="63">
        <f t="shared" si="2"/>
        <v>116245370</v>
      </c>
      <c r="O44" s="63">
        <f t="shared" si="3"/>
        <v>118721590.56</v>
      </c>
      <c r="P44" s="63">
        <f t="shared" si="4"/>
        <v>121831156.06</v>
      </c>
      <c r="Q44" s="63">
        <f t="shared" si="86"/>
        <v>0</v>
      </c>
      <c r="R44" s="63">
        <f t="shared" si="86"/>
        <v>0</v>
      </c>
      <c r="S44" s="63">
        <f t="shared" si="86"/>
        <v>0</v>
      </c>
      <c r="T44" s="63">
        <f t="shared" si="5"/>
        <v>116245370</v>
      </c>
      <c r="U44" s="63">
        <f t="shared" si="6"/>
        <v>118721590.56</v>
      </c>
      <c r="V44" s="63">
        <f t="shared" si="7"/>
        <v>121831156.06</v>
      </c>
      <c r="W44" s="63">
        <f t="shared" si="87"/>
        <v>-52159.28</v>
      </c>
      <c r="X44" s="63">
        <f t="shared" si="87"/>
        <v>0</v>
      </c>
      <c r="Y44" s="63">
        <f t="shared" si="87"/>
        <v>0</v>
      </c>
      <c r="Z44" s="63">
        <f t="shared" si="8"/>
        <v>116193210.72</v>
      </c>
      <c r="AA44" s="63">
        <f t="shared" si="9"/>
        <v>118721590.56</v>
      </c>
      <c r="AB44" s="63">
        <f t="shared" si="10"/>
        <v>121831156.06</v>
      </c>
      <c r="AC44" s="63">
        <f t="shared" si="88"/>
        <v>0</v>
      </c>
      <c r="AD44" s="63">
        <f t="shared" si="88"/>
        <v>0</v>
      </c>
      <c r="AE44" s="63">
        <f t="shared" si="88"/>
        <v>0</v>
      </c>
      <c r="AF44" s="63">
        <f t="shared" si="11"/>
        <v>116193210.72</v>
      </c>
      <c r="AG44" s="63">
        <f t="shared" si="12"/>
        <v>118721590.56</v>
      </c>
      <c r="AH44" s="63">
        <f t="shared" si="13"/>
        <v>121831156.06</v>
      </c>
      <c r="AI44" s="63">
        <f t="shared" si="89"/>
        <v>0</v>
      </c>
      <c r="AJ44" s="63">
        <f t="shared" si="89"/>
        <v>0</v>
      </c>
      <c r="AK44" s="63">
        <f t="shared" si="89"/>
        <v>0</v>
      </c>
      <c r="AL44" s="63">
        <f t="shared" si="14"/>
        <v>116193210.72</v>
      </c>
      <c r="AM44" s="63">
        <f t="shared" si="15"/>
        <v>118721590.56</v>
      </c>
      <c r="AN44" s="63">
        <f t="shared" si="16"/>
        <v>121831156.06</v>
      </c>
      <c r="AO44" s="63">
        <f t="shared" si="90"/>
        <v>-1874857.27</v>
      </c>
      <c r="AP44" s="63">
        <f t="shared" si="90"/>
        <v>0</v>
      </c>
      <c r="AQ44" s="63">
        <f t="shared" si="90"/>
        <v>0</v>
      </c>
      <c r="AR44" s="63">
        <f t="shared" si="17"/>
        <v>114318353.45</v>
      </c>
      <c r="AS44" s="63">
        <f t="shared" si="18"/>
        <v>118721590.56</v>
      </c>
      <c r="AT44" s="63">
        <f t="shared" si="19"/>
        <v>121831156.06</v>
      </c>
    </row>
    <row r="45" spans="1:46">
      <c r="A45" s="269"/>
      <c r="B45" s="91" t="s">
        <v>42</v>
      </c>
      <c r="C45" s="5" t="s">
        <v>13</v>
      </c>
      <c r="D45" s="5" t="s">
        <v>10</v>
      </c>
      <c r="E45" s="5" t="s">
        <v>99</v>
      </c>
      <c r="F45" s="5" t="s">
        <v>104</v>
      </c>
      <c r="G45" s="17" t="s">
        <v>40</v>
      </c>
      <c r="H45" s="67">
        <f>113745370+2500000</f>
        <v>116245370</v>
      </c>
      <c r="I45" s="67">
        <f>116221590.56+2500000</f>
        <v>118721590.56</v>
      </c>
      <c r="J45" s="67">
        <f>120331156.06+1500000</f>
        <v>121831156.06</v>
      </c>
      <c r="K45" s="67"/>
      <c r="L45" s="67"/>
      <c r="M45" s="67"/>
      <c r="N45" s="67">
        <f t="shared" si="2"/>
        <v>116245370</v>
      </c>
      <c r="O45" s="67">
        <f t="shared" si="3"/>
        <v>118721590.56</v>
      </c>
      <c r="P45" s="67">
        <f t="shared" si="4"/>
        <v>121831156.06</v>
      </c>
      <c r="Q45" s="67"/>
      <c r="R45" s="67"/>
      <c r="S45" s="67"/>
      <c r="T45" s="67">
        <f t="shared" si="5"/>
        <v>116245370</v>
      </c>
      <c r="U45" s="67">
        <f t="shared" si="6"/>
        <v>118721590.56</v>
      </c>
      <c r="V45" s="67">
        <f t="shared" si="7"/>
        <v>121831156.06</v>
      </c>
      <c r="W45" s="67">
        <v>-52159.28</v>
      </c>
      <c r="X45" s="67"/>
      <c r="Y45" s="67"/>
      <c r="Z45" s="67">
        <f t="shared" si="8"/>
        <v>116193210.72</v>
      </c>
      <c r="AA45" s="67">
        <f t="shared" si="9"/>
        <v>118721590.56</v>
      </c>
      <c r="AB45" s="67">
        <f t="shared" si="10"/>
        <v>121831156.06</v>
      </c>
      <c r="AC45" s="67"/>
      <c r="AD45" s="67"/>
      <c r="AE45" s="67"/>
      <c r="AF45" s="67">
        <f t="shared" si="11"/>
        <v>116193210.72</v>
      </c>
      <c r="AG45" s="67">
        <f t="shared" si="12"/>
        <v>118721590.56</v>
      </c>
      <c r="AH45" s="67">
        <f t="shared" si="13"/>
        <v>121831156.06</v>
      </c>
      <c r="AI45" s="67"/>
      <c r="AJ45" s="67"/>
      <c r="AK45" s="67"/>
      <c r="AL45" s="67">
        <f t="shared" si="14"/>
        <v>116193210.72</v>
      </c>
      <c r="AM45" s="67">
        <f t="shared" si="15"/>
        <v>118721590.56</v>
      </c>
      <c r="AN45" s="67">
        <f t="shared" si="16"/>
        <v>121831156.06</v>
      </c>
      <c r="AO45" s="67">
        <f>-19370-1472104.34-48120.17-43598.28-291664.48</f>
        <v>-1874857.27</v>
      </c>
      <c r="AP45" s="67"/>
      <c r="AQ45" s="67"/>
      <c r="AR45" s="67">
        <f t="shared" si="17"/>
        <v>114318353.45</v>
      </c>
      <c r="AS45" s="67">
        <f t="shared" si="18"/>
        <v>118721590.56</v>
      </c>
      <c r="AT45" s="67">
        <f t="shared" si="19"/>
        <v>121831156.06</v>
      </c>
    </row>
    <row r="46" spans="1:46" ht="25.5">
      <c r="A46" s="269"/>
      <c r="B46" s="88" t="s">
        <v>257</v>
      </c>
      <c r="C46" s="5" t="s">
        <v>13</v>
      </c>
      <c r="D46" s="5" t="s">
        <v>10</v>
      </c>
      <c r="E46" s="5" t="s">
        <v>99</v>
      </c>
      <c r="F46" s="60" t="s">
        <v>175</v>
      </c>
      <c r="G46" s="61"/>
      <c r="H46" s="67">
        <f>H47</f>
        <v>5000000</v>
      </c>
      <c r="I46" s="67">
        <f t="shared" ref="I46:M47" si="91">I47</f>
        <v>4000000</v>
      </c>
      <c r="J46" s="67">
        <f t="shared" si="91"/>
        <v>1000000</v>
      </c>
      <c r="K46" s="67">
        <f t="shared" si="91"/>
        <v>0</v>
      </c>
      <c r="L46" s="67">
        <f t="shared" si="91"/>
        <v>0</v>
      </c>
      <c r="M46" s="67">
        <f t="shared" si="91"/>
        <v>0</v>
      </c>
      <c r="N46" s="67">
        <f t="shared" si="2"/>
        <v>5000000</v>
      </c>
      <c r="O46" s="67">
        <f t="shared" si="3"/>
        <v>4000000</v>
      </c>
      <c r="P46" s="67">
        <f t="shared" si="4"/>
        <v>1000000</v>
      </c>
      <c r="Q46" s="67">
        <f t="shared" ref="Q46:S47" si="92">Q47</f>
        <v>-330.6</v>
      </c>
      <c r="R46" s="67">
        <f t="shared" si="92"/>
        <v>0</v>
      </c>
      <c r="S46" s="67">
        <f t="shared" si="92"/>
        <v>0</v>
      </c>
      <c r="T46" s="67">
        <f t="shared" si="5"/>
        <v>4999669.4000000004</v>
      </c>
      <c r="U46" s="67">
        <f t="shared" si="6"/>
        <v>4000000</v>
      </c>
      <c r="V46" s="67">
        <f t="shared" si="7"/>
        <v>1000000</v>
      </c>
      <c r="W46" s="67">
        <f t="shared" ref="W46:Y47" si="93">W47</f>
        <v>-386000</v>
      </c>
      <c r="X46" s="67">
        <f t="shared" si="93"/>
        <v>0</v>
      </c>
      <c r="Y46" s="67">
        <f t="shared" si="93"/>
        <v>0</v>
      </c>
      <c r="Z46" s="67">
        <f t="shared" si="8"/>
        <v>4613669.4000000004</v>
      </c>
      <c r="AA46" s="67">
        <f t="shared" si="9"/>
        <v>4000000</v>
      </c>
      <c r="AB46" s="67">
        <f t="shared" si="10"/>
        <v>1000000</v>
      </c>
      <c r="AC46" s="67">
        <f t="shared" ref="AC46:AE47" si="94">AC47</f>
        <v>-755004.28</v>
      </c>
      <c r="AD46" s="67">
        <f t="shared" si="94"/>
        <v>0</v>
      </c>
      <c r="AE46" s="67">
        <f t="shared" si="94"/>
        <v>0</v>
      </c>
      <c r="AF46" s="67">
        <f t="shared" si="11"/>
        <v>3858665.12</v>
      </c>
      <c r="AG46" s="67">
        <f t="shared" si="12"/>
        <v>4000000</v>
      </c>
      <c r="AH46" s="67">
        <f t="shared" si="13"/>
        <v>1000000</v>
      </c>
      <c r="AI46" s="67">
        <f t="shared" ref="AI46:AK47" si="95">AI47</f>
        <v>11979</v>
      </c>
      <c r="AJ46" s="67">
        <f t="shared" si="95"/>
        <v>0</v>
      </c>
      <c r="AK46" s="67">
        <f t="shared" si="95"/>
        <v>0</v>
      </c>
      <c r="AL46" s="67">
        <f t="shared" si="14"/>
        <v>3870644.12</v>
      </c>
      <c r="AM46" s="67">
        <f t="shared" si="15"/>
        <v>4000000</v>
      </c>
      <c r="AN46" s="67">
        <f t="shared" si="16"/>
        <v>1000000</v>
      </c>
      <c r="AO46" s="67">
        <f t="shared" ref="AO46:AQ47" si="96">AO47</f>
        <v>299249.99</v>
      </c>
      <c r="AP46" s="67">
        <f t="shared" si="96"/>
        <v>0</v>
      </c>
      <c r="AQ46" s="67">
        <f t="shared" si="96"/>
        <v>0</v>
      </c>
      <c r="AR46" s="67">
        <f t="shared" si="17"/>
        <v>4169894.1100000003</v>
      </c>
      <c r="AS46" s="67">
        <f t="shared" si="18"/>
        <v>4000000</v>
      </c>
      <c r="AT46" s="67">
        <f t="shared" si="19"/>
        <v>1000000</v>
      </c>
    </row>
    <row r="47" spans="1:46" ht="25.5">
      <c r="A47" s="269"/>
      <c r="B47" s="80" t="s">
        <v>41</v>
      </c>
      <c r="C47" s="5" t="s">
        <v>13</v>
      </c>
      <c r="D47" s="5" t="s">
        <v>10</v>
      </c>
      <c r="E47" s="5" t="s">
        <v>99</v>
      </c>
      <c r="F47" s="60" t="s">
        <v>175</v>
      </c>
      <c r="G47" s="61" t="s">
        <v>39</v>
      </c>
      <c r="H47" s="67">
        <f>H48</f>
        <v>5000000</v>
      </c>
      <c r="I47" s="67">
        <f t="shared" si="91"/>
        <v>4000000</v>
      </c>
      <c r="J47" s="67">
        <f t="shared" si="91"/>
        <v>1000000</v>
      </c>
      <c r="K47" s="67">
        <f t="shared" si="91"/>
        <v>0</v>
      </c>
      <c r="L47" s="67">
        <f t="shared" si="91"/>
        <v>0</v>
      </c>
      <c r="M47" s="67">
        <f t="shared" si="91"/>
        <v>0</v>
      </c>
      <c r="N47" s="67">
        <f t="shared" si="2"/>
        <v>5000000</v>
      </c>
      <c r="O47" s="67">
        <f t="shared" si="3"/>
        <v>4000000</v>
      </c>
      <c r="P47" s="67">
        <f t="shared" si="4"/>
        <v>1000000</v>
      </c>
      <c r="Q47" s="67">
        <f t="shared" si="92"/>
        <v>-330.6</v>
      </c>
      <c r="R47" s="67">
        <f t="shared" si="92"/>
        <v>0</v>
      </c>
      <c r="S47" s="67">
        <f t="shared" si="92"/>
        <v>0</v>
      </c>
      <c r="T47" s="67">
        <f t="shared" si="5"/>
        <v>4999669.4000000004</v>
      </c>
      <c r="U47" s="67">
        <f t="shared" si="6"/>
        <v>4000000</v>
      </c>
      <c r="V47" s="67">
        <f t="shared" si="7"/>
        <v>1000000</v>
      </c>
      <c r="W47" s="67">
        <f t="shared" si="93"/>
        <v>-386000</v>
      </c>
      <c r="X47" s="67">
        <f t="shared" si="93"/>
        <v>0</v>
      </c>
      <c r="Y47" s="67">
        <f t="shared" si="93"/>
        <v>0</v>
      </c>
      <c r="Z47" s="67">
        <f t="shared" si="8"/>
        <v>4613669.4000000004</v>
      </c>
      <c r="AA47" s="67">
        <f t="shared" si="9"/>
        <v>4000000</v>
      </c>
      <c r="AB47" s="67">
        <f t="shared" si="10"/>
        <v>1000000</v>
      </c>
      <c r="AC47" s="67">
        <f t="shared" si="94"/>
        <v>-755004.28</v>
      </c>
      <c r="AD47" s="67">
        <f t="shared" si="94"/>
        <v>0</v>
      </c>
      <c r="AE47" s="67">
        <f t="shared" si="94"/>
        <v>0</v>
      </c>
      <c r="AF47" s="67">
        <f t="shared" si="11"/>
        <v>3858665.12</v>
      </c>
      <c r="AG47" s="67">
        <f t="shared" si="12"/>
        <v>4000000</v>
      </c>
      <c r="AH47" s="67">
        <f t="shared" si="13"/>
        <v>1000000</v>
      </c>
      <c r="AI47" s="67">
        <f t="shared" si="95"/>
        <v>11979</v>
      </c>
      <c r="AJ47" s="67">
        <f t="shared" si="95"/>
        <v>0</v>
      </c>
      <c r="AK47" s="67">
        <f t="shared" si="95"/>
        <v>0</v>
      </c>
      <c r="AL47" s="67">
        <f t="shared" si="14"/>
        <v>3870644.12</v>
      </c>
      <c r="AM47" s="67">
        <f t="shared" si="15"/>
        <v>4000000</v>
      </c>
      <c r="AN47" s="67">
        <f t="shared" si="16"/>
        <v>1000000</v>
      </c>
      <c r="AO47" s="67">
        <f t="shared" si="96"/>
        <v>299249.99</v>
      </c>
      <c r="AP47" s="67">
        <f t="shared" si="96"/>
        <v>0</v>
      </c>
      <c r="AQ47" s="67">
        <f t="shared" si="96"/>
        <v>0</v>
      </c>
      <c r="AR47" s="67">
        <f t="shared" si="17"/>
        <v>4169894.1100000003</v>
      </c>
      <c r="AS47" s="67">
        <f t="shared" si="18"/>
        <v>4000000</v>
      </c>
      <c r="AT47" s="67">
        <f t="shared" si="19"/>
        <v>1000000</v>
      </c>
    </row>
    <row r="48" spans="1:46">
      <c r="A48" s="269"/>
      <c r="B48" s="91" t="s">
        <v>42</v>
      </c>
      <c r="C48" s="5" t="s">
        <v>13</v>
      </c>
      <c r="D48" s="5" t="s">
        <v>10</v>
      </c>
      <c r="E48" s="5" t="s">
        <v>99</v>
      </c>
      <c r="F48" s="60" t="s">
        <v>175</v>
      </c>
      <c r="G48" s="61" t="s">
        <v>40</v>
      </c>
      <c r="H48" s="67">
        <v>5000000</v>
      </c>
      <c r="I48" s="67">
        <v>4000000</v>
      </c>
      <c r="J48" s="67">
        <v>1000000</v>
      </c>
      <c r="K48" s="67"/>
      <c r="L48" s="67"/>
      <c r="M48" s="67"/>
      <c r="N48" s="67">
        <f t="shared" si="2"/>
        <v>5000000</v>
      </c>
      <c r="O48" s="67">
        <f t="shared" si="3"/>
        <v>4000000</v>
      </c>
      <c r="P48" s="67">
        <f t="shared" si="4"/>
        <v>1000000</v>
      </c>
      <c r="Q48" s="67">
        <v>-330.6</v>
      </c>
      <c r="R48" s="67"/>
      <c r="S48" s="67"/>
      <c r="T48" s="67">
        <f t="shared" si="5"/>
        <v>4999669.4000000004</v>
      </c>
      <c r="U48" s="67">
        <f t="shared" si="6"/>
        <v>4000000</v>
      </c>
      <c r="V48" s="67">
        <f t="shared" si="7"/>
        <v>1000000</v>
      </c>
      <c r="W48" s="67">
        <v>-386000</v>
      </c>
      <c r="X48" s="67"/>
      <c r="Y48" s="67"/>
      <c r="Z48" s="67">
        <f t="shared" si="8"/>
        <v>4613669.4000000004</v>
      </c>
      <c r="AA48" s="67">
        <f t="shared" si="9"/>
        <v>4000000</v>
      </c>
      <c r="AB48" s="67">
        <f t="shared" si="10"/>
        <v>1000000</v>
      </c>
      <c r="AC48" s="67">
        <f>-235092-282051.28-237861</f>
        <v>-755004.28</v>
      </c>
      <c r="AD48" s="67"/>
      <c r="AE48" s="67"/>
      <c r="AF48" s="67">
        <f t="shared" si="11"/>
        <v>3858665.12</v>
      </c>
      <c r="AG48" s="67">
        <f t="shared" si="12"/>
        <v>4000000</v>
      </c>
      <c r="AH48" s="67">
        <f t="shared" si="13"/>
        <v>1000000</v>
      </c>
      <c r="AI48" s="67">
        <v>11979</v>
      </c>
      <c r="AJ48" s="67"/>
      <c r="AK48" s="67"/>
      <c r="AL48" s="67">
        <f t="shared" si="14"/>
        <v>3870644.12</v>
      </c>
      <c r="AM48" s="67">
        <f t="shared" si="15"/>
        <v>4000000</v>
      </c>
      <c r="AN48" s="67">
        <f t="shared" si="16"/>
        <v>1000000</v>
      </c>
      <c r="AO48" s="67">
        <f>-7630+518142.99-211263</f>
        <v>299249.99</v>
      </c>
      <c r="AP48" s="67"/>
      <c r="AQ48" s="67"/>
      <c r="AR48" s="67">
        <f t="shared" si="17"/>
        <v>4169894.1100000003</v>
      </c>
      <c r="AS48" s="67">
        <f t="shared" si="18"/>
        <v>4000000</v>
      </c>
      <c r="AT48" s="67">
        <f t="shared" si="19"/>
        <v>1000000</v>
      </c>
    </row>
    <row r="49" spans="1:46" ht="38.25">
      <c r="A49" s="269"/>
      <c r="B49" s="88" t="s">
        <v>259</v>
      </c>
      <c r="C49" s="5" t="s">
        <v>13</v>
      </c>
      <c r="D49" s="5" t="s">
        <v>10</v>
      </c>
      <c r="E49" s="5" t="s">
        <v>99</v>
      </c>
      <c r="F49" s="5" t="s">
        <v>105</v>
      </c>
      <c r="G49" s="17"/>
      <c r="H49" s="63">
        <f>H50</f>
        <v>39035.279999999999</v>
      </c>
      <c r="I49" s="63">
        <f t="shared" ref="I49:M50" si="97">I50</f>
        <v>40596.400000000001</v>
      </c>
      <c r="J49" s="63">
        <f t="shared" si="97"/>
        <v>42220.25</v>
      </c>
      <c r="K49" s="63">
        <f t="shared" si="97"/>
        <v>0</v>
      </c>
      <c r="L49" s="63">
        <f t="shared" si="97"/>
        <v>0</v>
      </c>
      <c r="M49" s="63">
        <f t="shared" si="97"/>
        <v>0</v>
      </c>
      <c r="N49" s="63">
        <f t="shared" si="2"/>
        <v>39035.279999999999</v>
      </c>
      <c r="O49" s="63">
        <f t="shared" si="3"/>
        <v>40596.400000000001</v>
      </c>
      <c r="P49" s="63">
        <f t="shared" si="4"/>
        <v>42220.25</v>
      </c>
      <c r="Q49" s="63">
        <f t="shared" ref="Q49:S50" si="98">Q50</f>
        <v>0</v>
      </c>
      <c r="R49" s="63">
        <f t="shared" si="98"/>
        <v>0</v>
      </c>
      <c r="S49" s="63">
        <f t="shared" si="98"/>
        <v>0</v>
      </c>
      <c r="T49" s="63">
        <f t="shared" si="5"/>
        <v>39035.279999999999</v>
      </c>
      <c r="U49" s="63">
        <f t="shared" si="6"/>
        <v>40596.400000000001</v>
      </c>
      <c r="V49" s="63">
        <f t="shared" si="7"/>
        <v>42220.25</v>
      </c>
      <c r="W49" s="63">
        <f t="shared" ref="W49:Y50" si="99">W50</f>
        <v>0</v>
      </c>
      <c r="X49" s="63">
        <f t="shared" si="99"/>
        <v>0</v>
      </c>
      <c r="Y49" s="63">
        <f t="shared" si="99"/>
        <v>0</v>
      </c>
      <c r="Z49" s="63">
        <f t="shared" si="8"/>
        <v>39035.279999999999</v>
      </c>
      <c r="AA49" s="63">
        <f t="shared" si="9"/>
        <v>40596.400000000001</v>
      </c>
      <c r="AB49" s="63">
        <f t="shared" si="10"/>
        <v>42220.25</v>
      </c>
      <c r="AC49" s="63">
        <f t="shared" ref="AC49:AE50" si="100">AC50</f>
        <v>0</v>
      </c>
      <c r="AD49" s="63">
        <f t="shared" si="100"/>
        <v>0</v>
      </c>
      <c r="AE49" s="63">
        <f t="shared" si="100"/>
        <v>0</v>
      </c>
      <c r="AF49" s="63">
        <f t="shared" si="11"/>
        <v>39035.279999999999</v>
      </c>
      <c r="AG49" s="63">
        <f t="shared" si="12"/>
        <v>40596.400000000001</v>
      </c>
      <c r="AH49" s="63">
        <f t="shared" si="13"/>
        <v>42220.25</v>
      </c>
      <c r="AI49" s="63">
        <f t="shared" ref="AI49:AK50" si="101">AI50</f>
        <v>0</v>
      </c>
      <c r="AJ49" s="63">
        <f t="shared" si="101"/>
        <v>0</v>
      </c>
      <c r="AK49" s="63">
        <f t="shared" si="101"/>
        <v>0</v>
      </c>
      <c r="AL49" s="63">
        <f t="shared" si="14"/>
        <v>39035.279999999999</v>
      </c>
      <c r="AM49" s="63">
        <f t="shared" si="15"/>
        <v>40596.400000000001</v>
      </c>
      <c r="AN49" s="63">
        <f t="shared" si="16"/>
        <v>42220.25</v>
      </c>
      <c r="AO49" s="63">
        <f t="shared" ref="AO49:AQ50" si="102">AO50</f>
        <v>0</v>
      </c>
      <c r="AP49" s="63">
        <f t="shared" si="102"/>
        <v>0</v>
      </c>
      <c r="AQ49" s="63">
        <f t="shared" si="102"/>
        <v>0</v>
      </c>
      <c r="AR49" s="63">
        <f t="shared" si="17"/>
        <v>39035.279999999999</v>
      </c>
      <c r="AS49" s="63">
        <f t="shared" si="18"/>
        <v>40596.400000000001</v>
      </c>
      <c r="AT49" s="63">
        <f t="shared" si="19"/>
        <v>42220.25</v>
      </c>
    </row>
    <row r="50" spans="1:46" ht="25.5">
      <c r="A50" s="269"/>
      <c r="B50" s="80" t="s">
        <v>41</v>
      </c>
      <c r="C50" s="5" t="s">
        <v>13</v>
      </c>
      <c r="D50" s="5" t="s">
        <v>10</v>
      </c>
      <c r="E50" s="5" t="s">
        <v>99</v>
      </c>
      <c r="F50" s="5" t="s">
        <v>105</v>
      </c>
      <c r="G50" s="17" t="s">
        <v>39</v>
      </c>
      <c r="H50" s="63">
        <f>H51</f>
        <v>39035.279999999999</v>
      </c>
      <c r="I50" s="63">
        <f t="shared" si="97"/>
        <v>40596.400000000001</v>
      </c>
      <c r="J50" s="63">
        <f t="shared" si="97"/>
        <v>42220.25</v>
      </c>
      <c r="K50" s="63">
        <f t="shared" si="97"/>
        <v>0</v>
      </c>
      <c r="L50" s="63">
        <f t="shared" si="97"/>
        <v>0</v>
      </c>
      <c r="M50" s="63">
        <f t="shared" si="97"/>
        <v>0</v>
      </c>
      <c r="N50" s="63">
        <f t="shared" si="2"/>
        <v>39035.279999999999</v>
      </c>
      <c r="O50" s="63">
        <f t="shared" si="3"/>
        <v>40596.400000000001</v>
      </c>
      <c r="P50" s="63">
        <f t="shared" si="4"/>
        <v>42220.25</v>
      </c>
      <c r="Q50" s="63">
        <f t="shared" si="98"/>
        <v>0</v>
      </c>
      <c r="R50" s="63">
        <f t="shared" si="98"/>
        <v>0</v>
      </c>
      <c r="S50" s="63">
        <f t="shared" si="98"/>
        <v>0</v>
      </c>
      <c r="T50" s="63">
        <f t="shared" si="5"/>
        <v>39035.279999999999</v>
      </c>
      <c r="U50" s="63">
        <f t="shared" si="6"/>
        <v>40596.400000000001</v>
      </c>
      <c r="V50" s="63">
        <f t="shared" si="7"/>
        <v>42220.25</v>
      </c>
      <c r="W50" s="63">
        <f t="shared" si="99"/>
        <v>0</v>
      </c>
      <c r="X50" s="63">
        <f t="shared" si="99"/>
        <v>0</v>
      </c>
      <c r="Y50" s="63">
        <f t="shared" si="99"/>
        <v>0</v>
      </c>
      <c r="Z50" s="63">
        <f t="shared" si="8"/>
        <v>39035.279999999999</v>
      </c>
      <c r="AA50" s="63">
        <f t="shared" si="9"/>
        <v>40596.400000000001</v>
      </c>
      <c r="AB50" s="63">
        <f t="shared" si="10"/>
        <v>42220.25</v>
      </c>
      <c r="AC50" s="63">
        <f t="shared" si="100"/>
        <v>0</v>
      </c>
      <c r="AD50" s="63">
        <f t="shared" si="100"/>
        <v>0</v>
      </c>
      <c r="AE50" s="63">
        <f t="shared" si="100"/>
        <v>0</v>
      </c>
      <c r="AF50" s="63">
        <f t="shared" si="11"/>
        <v>39035.279999999999</v>
      </c>
      <c r="AG50" s="63">
        <f t="shared" si="12"/>
        <v>40596.400000000001</v>
      </c>
      <c r="AH50" s="63">
        <f t="shared" si="13"/>
        <v>42220.25</v>
      </c>
      <c r="AI50" s="63">
        <f t="shared" si="101"/>
        <v>0</v>
      </c>
      <c r="AJ50" s="63">
        <f t="shared" si="101"/>
        <v>0</v>
      </c>
      <c r="AK50" s="63">
        <f t="shared" si="101"/>
        <v>0</v>
      </c>
      <c r="AL50" s="63">
        <f t="shared" si="14"/>
        <v>39035.279999999999</v>
      </c>
      <c r="AM50" s="63">
        <f t="shared" si="15"/>
        <v>40596.400000000001</v>
      </c>
      <c r="AN50" s="63">
        <f t="shared" si="16"/>
        <v>42220.25</v>
      </c>
      <c r="AO50" s="63">
        <f t="shared" si="102"/>
        <v>0</v>
      </c>
      <c r="AP50" s="63">
        <f t="shared" si="102"/>
        <v>0</v>
      </c>
      <c r="AQ50" s="63">
        <f t="shared" si="102"/>
        <v>0</v>
      </c>
      <c r="AR50" s="63">
        <f t="shared" si="17"/>
        <v>39035.279999999999</v>
      </c>
      <c r="AS50" s="63">
        <f t="shared" si="18"/>
        <v>40596.400000000001</v>
      </c>
      <c r="AT50" s="63">
        <f t="shared" si="19"/>
        <v>42220.25</v>
      </c>
    </row>
    <row r="51" spans="1:46">
      <c r="A51" s="269"/>
      <c r="B51" s="91" t="s">
        <v>42</v>
      </c>
      <c r="C51" s="5" t="s">
        <v>13</v>
      </c>
      <c r="D51" s="5" t="s">
        <v>10</v>
      </c>
      <c r="E51" s="5" t="s">
        <v>99</v>
      </c>
      <c r="F51" s="5" t="s">
        <v>105</v>
      </c>
      <c r="G51" s="17" t="s">
        <v>40</v>
      </c>
      <c r="H51" s="67">
        <v>39035.279999999999</v>
      </c>
      <c r="I51" s="67">
        <v>40596.400000000001</v>
      </c>
      <c r="J51" s="67">
        <v>42220.25</v>
      </c>
      <c r="K51" s="67"/>
      <c r="L51" s="67"/>
      <c r="M51" s="67"/>
      <c r="N51" s="67">
        <f t="shared" si="2"/>
        <v>39035.279999999999</v>
      </c>
      <c r="O51" s="67">
        <f t="shared" si="3"/>
        <v>40596.400000000001</v>
      </c>
      <c r="P51" s="67">
        <f t="shared" si="4"/>
        <v>42220.25</v>
      </c>
      <c r="Q51" s="67"/>
      <c r="R51" s="67"/>
      <c r="S51" s="67"/>
      <c r="T51" s="67">
        <f t="shared" si="5"/>
        <v>39035.279999999999</v>
      </c>
      <c r="U51" s="67">
        <f t="shared" si="6"/>
        <v>40596.400000000001</v>
      </c>
      <c r="V51" s="67">
        <f t="shared" si="7"/>
        <v>42220.25</v>
      </c>
      <c r="W51" s="67"/>
      <c r="X51" s="67"/>
      <c r="Y51" s="67"/>
      <c r="Z51" s="67">
        <f t="shared" si="8"/>
        <v>39035.279999999999</v>
      </c>
      <c r="AA51" s="67">
        <f t="shared" si="9"/>
        <v>40596.400000000001</v>
      </c>
      <c r="AB51" s="67">
        <f t="shared" si="10"/>
        <v>42220.25</v>
      </c>
      <c r="AC51" s="67"/>
      <c r="AD51" s="67"/>
      <c r="AE51" s="67"/>
      <c r="AF51" s="67">
        <f t="shared" si="11"/>
        <v>39035.279999999999</v>
      </c>
      <c r="AG51" s="67">
        <f t="shared" si="12"/>
        <v>40596.400000000001</v>
      </c>
      <c r="AH51" s="67">
        <f t="shared" si="13"/>
        <v>42220.25</v>
      </c>
      <c r="AI51" s="67"/>
      <c r="AJ51" s="67"/>
      <c r="AK51" s="67"/>
      <c r="AL51" s="67">
        <f t="shared" si="14"/>
        <v>39035.279999999999</v>
      </c>
      <c r="AM51" s="67">
        <f t="shared" si="15"/>
        <v>40596.400000000001</v>
      </c>
      <c r="AN51" s="67">
        <f t="shared" si="16"/>
        <v>42220.25</v>
      </c>
      <c r="AO51" s="67"/>
      <c r="AP51" s="67"/>
      <c r="AQ51" s="67"/>
      <c r="AR51" s="67">
        <f t="shared" si="17"/>
        <v>39035.279999999999</v>
      </c>
      <c r="AS51" s="67">
        <f t="shared" si="18"/>
        <v>40596.400000000001</v>
      </c>
      <c r="AT51" s="67">
        <f t="shared" si="19"/>
        <v>42220.25</v>
      </c>
    </row>
    <row r="52" spans="1:46">
      <c r="A52" s="269"/>
      <c r="B52" s="88" t="s">
        <v>187</v>
      </c>
      <c r="C52" s="5" t="s">
        <v>13</v>
      </c>
      <c r="D52" s="5" t="s">
        <v>10</v>
      </c>
      <c r="E52" s="5" t="s">
        <v>99</v>
      </c>
      <c r="F52" s="60" t="s">
        <v>186</v>
      </c>
      <c r="G52" s="204"/>
      <c r="H52" s="67"/>
      <c r="I52" s="67"/>
      <c r="J52" s="67"/>
      <c r="K52" s="67"/>
      <c r="L52" s="67"/>
      <c r="M52" s="67"/>
      <c r="N52" s="67"/>
      <c r="O52" s="67"/>
      <c r="P52" s="67"/>
      <c r="Q52" s="67">
        <f>Q53</f>
        <v>2890000</v>
      </c>
      <c r="R52" s="67">
        <f t="shared" ref="R52:S53" si="103">R53</f>
        <v>0</v>
      </c>
      <c r="S52" s="67">
        <f t="shared" si="103"/>
        <v>0</v>
      </c>
      <c r="T52" s="67">
        <f t="shared" ref="T52:T54" si="104">N52+Q52</f>
        <v>2890000</v>
      </c>
      <c r="U52" s="67">
        <f t="shared" ref="U52:U54" si="105">O52+R52</f>
        <v>0</v>
      </c>
      <c r="V52" s="67">
        <f t="shared" ref="V52:V54" si="106">P52+S52</f>
        <v>0</v>
      </c>
      <c r="W52" s="67">
        <f>W53</f>
        <v>0</v>
      </c>
      <c r="X52" s="67">
        <f t="shared" ref="X52:Y53" si="107">X53</f>
        <v>0</v>
      </c>
      <c r="Y52" s="67">
        <f t="shared" si="107"/>
        <v>0</v>
      </c>
      <c r="Z52" s="67">
        <f t="shared" si="8"/>
        <v>2890000</v>
      </c>
      <c r="AA52" s="67">
        <f t="shared" si="9"/>
        <v>0</v>
      </c>
      <c r="AB52" s="67">
        <f t="shared" si="10"/>
        <v>0</v>
      </c>
      <c r="AC52" s="67">
        <f>AC53</f>
        <v>-20000</v>
      </c>
      <c r="AD52" s="67">
        <f t="shared" ref="AD52:AE53" si="108">AD53</f>
        <v>0</v>
      </c>
      <c r="AE52" s="67">
        <f t="shared" si="108"/>
        <v>0</v>
      </c>
      <c r="AF52" s="67">
        <f t="shared" si="11"/>
        <v>2870000</v>
      </c>
      <c r="AG52" s="67">
        <f t="shared" si="12"/>
        <v>0</v>
      </c>
      <c r="AH52" s="67">
        <f t="shared" si="13"/>
        <v>0</v>
      </c>
      <c r="AI52" s="67">
        <f>AI53</f>
        <v>0</v>
      </c>
      <c r="AJ52" s="67">
        <f t="shared" ref="AJ52:AK53" si="109">AJ53</f>
        <v>0</v>
      </c>
      <c r="AK52" s="67">
        <f t="shared" si="109"/>
        <v>0</v>
      </c>
      <c r="AL52" s="67">
        <f t="shared" si="14"/>
        <v>2870000</v>
      </c>
      <c r="AM52" s="67">
        <f t="shared" si="15"/>
        <v>0</v>
      </c>
      <c r="AN52" s="67">
        <f t="shared" si="16"/>
        <v>0</v>
      </c>
      <c r="AO52" s="67">
        <f>AO53</f>
        <v>0</v>
      </c>
      <c r="AP52" s="67">
        <f t="shared" ref="AP52:AQ53" si="110">AP53</f>
        <v>0</v>
      </c>
      <c r="AQ52" s="67">
        <f t="shared" si="110"/>
        <v>0</v>
      </c>
      <c r="AR52" s="67">
        <f t="shared" si="17"/>
        <v>2870000</v>
      </c>
      <c r="AS52" s="67">
        <f t="shared" si="18"/>
        <v>0</v>
      </c>
      <c r="AT52" s="67">
        <f t="shared" si="19"/>
        <v>0</v>
      </c>
    </row>
    <row r="53" spans="1:46" ht="25.5">
      <c r="A53" s="269"/>
      <c r="B53" s="80" t="s">
        <v>41</v>
      </c>
      <c r="C53" s="5" t="s">
        <v>13</v>
      </c>
      <c r="D53" s="5" t="s">
        <v>10</v>
      </c>
      <c r="E53" s="5" t="s">
        <v>99</v>
      </c>
      <c r="F53" s="60" t="s">
        <v>186</v>
      </c>
      <c r="G53" s="205" t="s">
        <v>39</v>
      </c>
      <c r="H53" s="67"/>
      <c r="I53" s="67"/>
      <c r="J53" s="67"/>
      <c r="K53" s="67"/>
      <c r="L53" s="67"/>
      <c r="M53" s="67"/>
      <c r="N53" s="67"/>
      <c r="O53" s="67"/>
      <c r="P53" s="67"/>
      <c r="Q53" s="67">
        <f>Q54</f>
        <v>2890000</v>
      </c>
      <c r="R53" s="67">
        <f t="shared" si="103"/>
        <v>0</v>
      </c>
      <c r="S53" s="67">
        <f t="shared" si="103"/>
        <v>0</v>
      </c>
      <c r="T53" s="67">
        <f t="shared" si="104"/>
        <v>2890000</v>
      </c>
      <c r="U53" s="67">
        <f t="shared" si="105"/>
        <v>0</v>
      </c>
      <c r="V53" s="67">
        <f t="shared" si="106"/>
        <v>0</v>
      </c>
      <c r="W53" s="67">
        <f>W54</f>
        <v>0</v>
      </c>
      <c r="X53" s="67">
        <f t="shared" si="107"/>
        <v>0</v>
      </c>
      <c r="Y53" s="67">
        <f t="shared" si="107"/>
        <v>0</v>
      </c>
      <c r="Z53" s="67">
        <f t="shared" si="8"/>
        <v>2890000</v>
      </c>
      <c r="AA53" s="67">
        <f t="shared" si="9"/>
        <v>0</v>
      </c>
      <c r="AB53" s="67">
        <f t="shared" si="10"/>
        <v>0</v>
      </c>
      <c r="AC53" s="67">
        <f>AC54</f>
        <v>-20000</v>
      </c>
      <c r="AD53" s="67">
        <f t="shared" si="108"/>
        <v>0</v>
      </c>
      <c r="AE53" s="67">
        <f t="shared" si="108"/>
        <v>0</v>
      </c>
      <c r="AF53" s="67">
        <f t="shared" si="11"/>
        <v>2870000</v>
      </c>
      <c r="AG53" s="67">
        <f t="shared" si="12"/>
        <v>0</v>
      </c>
      <c r="AH53" s="67">
        <f t="shared" si="13"/>
        <v>0</v>
      </c>
      <c r="AI53" s="67">
        <f>AI54</f>
        <v>0</v>
      </c>
      <c r="AJ53" s="67">
        <f t="shared" si="109"/>
        <v>0</v>
      </c>
      <c r="AK53" s="67">
        <f t="shared" si="109"/>
        <v>0</v>
      </c>
      <c r="AL53" s="67">
        <f t="shared" si="14"/>
        <v>2870000</v>
      </c>
      <c r="AM53" s="67">
        <f t="shared" si="15"/>
        <v>0</v>
      </c>
      <c r="AN53" s="67">
        <f t="shared" si="16"/>
        <v>0</v>
      </c>
      <c r="AO53" s="67">
        <f>AO54</f>
        <v>0</v>
      </c>
      <c r="AP53" s="67">
        <f t="shared" si="110"/>
        <v>0</v>
      </c>
      <c r="AQ53" s="67">
        <f t="shared" si="110"/>
        <v>0</v>
      </c>
      <c r="AR53" s="67">
        <f t="shared" si="17"/>
        <v>2870000</v>
      </c>
      <c r="AS53" s="67">
        <f t="shared" si="18"/>
        <v>0</v>
      </c>
      <c r="AT53" s="67">
        <f t="shared" si="19"/>
        <v>0</v>
      </c>
    </row>
    <row r="54" spans="1:46">
      <c r="A54" s="269"/>
      <c r="B54" s="91" t="s">
        <v>42</v>
      </c>
      <c r="C54" s="5" t="s">
        <v>13</v>
      </c>
      <c r="D54" s="5" t="s">
        <v>10</v>
      </c>
      <c r="E54" s="5" t="s">
        <v>99</v>
      </c>
      <c r="F54" s="60" t="s">
        <v>186</v>
      </c>
      <c r="G54" s="205" t="s">
        <v>40</v>
      </c>
      <c r="H54" s="67"/>
      <c r="I54" s="67"/>
      <c r="J54" s="67"/>
      <c r="K54" s="67"/>
      <c r="L54" s="67"/>
      <c r="M54" s="67"/>
      <c r="N54" s="67"/>
      <c r="O54" s="67"/>
      <c r="P54" s="67"/>
      <c r="Q54" s="67">
        <v>2890000</v>
      </c>
      <c r="R54" s="67"/>
      <c r="S54" s="67"/>
      <c r="T54" s="67">
        <f t="shared" si="104"/>
        <v>2890000</v>
      </c>
      <c r="U54" s="67">
        <f t="shared" si="105"/>
        <v>0</v>
      </c>
      <c r="V54" s="67">
        <f t="shared" si="106"/>
        <v>0</v>
      </c>
      <c r="W54" s="67"/>
      <c r="X54" s="67"/>
      <c r="Y54" s="67"/>
      <c r="Z54" s="67">
        <f t="shared" si="8"/>
        <v>2890000</v>
      </c>
      <c r="AA54" s="67">
        <f t="shared" si="9"/>
        <v>0</v>
      </c>
      <c r="AB54" s="67">
        <f t="shared" si="10"/>
        <v>0</v>
      </c>
      <c r="AC54" s="67">
        <v>-20000</v>
      </c>
      <c r="AD54" s="67"/>
      <c r="AE54" s="67"/>
      <c r="AF54" s="67">
        <f t="shared" si="11"/>
        <v>2870000</v>
      </c>
      <c r="AG54" s="67">
        <f t="shared" si="12"/>
        <v>0</v>
      </c>
      <c r="AH54" s="67">
        <f t="shared" si="13"/>
        <v>0</v>
      </c>
      <c r="AI54" s="67"/>
      <c r="AJ54" s="67"/>
      <c r="AK54" s="67"/>
      <c r="AL54" s="67">
        <f t="shared" si="14"/>
        <v>2870000</v>
      </c>
      <c r="AM54" s="67">
        <f t="shared" si="15"/>
        <v>0</v>
      </c>
      <c r="AN54" s="67">
        <f t="shared" si="16"/>
        <v>0</v>
      </c>
      <c r="AO54" s="67"/>
      <c r="AP54" s="67"/>
      <c r="AQ54" s="67"/>
      <c r="AR54" s="67">
        <f t="shared" si="17"/>
        <v>2870000</v>
      </c>
      <c r="AS54" s="67">
        <f t="shared" si="18"/>
        <v>0</v>
      </c>
      <c r="AT54" s="67">
        <f t="shared" si="19"/>
        <v>0</v>
      </c>
    </row>
    <row r="55" spans="1:46" ht="25.5">
      <c r="A55" s="269"/>
      <c r="B55" s="108" t="s">
        <v>184</v>
      </c>
      <c r="C55" s="40" t="s">
        <v>13</v>
      </c>
      <c r="D55" s="40" t="s">
        <v>10</v>
      </c>
      <c r="E55" s="40" t="s">
        <v>99</v>
      </c>
      <c r="F55" s="40" t="s">
        <v>183</v>
      </c>
      <c r="G55" s="41"/>
      <c r="H55" s="67">
        <f>H56</f>
        <v>12898435</v>
      </c>
      <c r="I55" s="67">
        <f t="shared" ref="I55:M56" si="111">I56</f>
        <v>12735130</v>
      </c>
      <c r="J55" s="67">
        <f t="shared" si="111"/>
        <v>12735130</v>
      </c>
      <c r="K55" s="67">
        <f t="shared" si="111"/>
        <v>0</v>
      </c>
      <c r="L55" s="67">
        <f t="shared" si="111"/>
        <v>0</v>
      </c>
      <c r="M55" s="67">
        <f t="shared" si="111"/>
        <v>0</v>
      </c>
      <c r="N55" s="67">
        <f t="shared" si="2"/>
        <v>12898435</v>
      </c>
      <c r="O55" s="67">
        <f t="shared" si="3"/>
        <v>12735130</v>
      </c>
      <c r="P55" s="67">
        <f t="shared" si="4"/>
        <v>12735130</v>
      </c>
      <c r="Q55" s="67">
        <f t="shared" ref="Q55:S56" si="112">Q56</f>
        <v>0</v>
      </c>
      <c r="R55" s="67">
        <f t="shared" si="112"/>
        <v>0</v>
      </c>
      <c r="S55" s="67">
        <f t="shared" si="112"/>
        <v>0</v>
      </c>
      <c r="T55" s="67">
        <f t="shared" si="5"/>
        <v>12898435</v>
      </c>
      <c r="U55" s="67">
        <f t="shared" si="6"/>
        <v>12735130</v>
      </c>
      <c r="V55" s="67">
        <f t="shared" si="7"/>
        <v>12735130</v>
      </c>
      <c r="W55" s="67">
        <f t="shared" ref="W55:Y56" si="113">W56</f>
        <v>0</v>
      </c>
      <c r="X55" s="67">
        <f t="shared" si="113"/>
        <v>0</v>
      </c>
      <c r="Y55" s="67">
        <f t="shared" si="113"/>
        <v>0</v>
      </c>
      <c r="Z55" s="67">
        <f t="shared" si="8"/>
        <v>12898435</v>
      </c>
      <c r="AA55" s="67">
        <f t="shared" si="9"/>
        <v>12735130</v>
      </c>
      <c r="AB55" s="67">
        <f t="shared" si="10"/>
        <v>12735130</v>
      </c>
      <c r="AC55" s="67">
        <f t="shared" ref="AC55:AE56" si="114">AC56</f>
        <v>0</v>
      </c>
      <c r="AD55" s="67">
        <f t="shared" si="114"/>
        <v>0</v>
      </c>
      <c r="AE55" s="67">
        <f t="shared" si="114"/>
        <v>0</v>
      </c>
      <c r="AF55" s="67">
        <f t="shared" si="11"/>
        <v>12898435</v>
      </c>
      <c r="AG55" s="67">
        <f t="shared" si="12"/>
        <v>12735130</v>
      </c>
      <c r="AH55" s="67">
        <f t="shared" si="13"/>
        <v>12735130</v>
      </c>
      <c r="AI55" s="67">
        <f t="shared" ref="AI55:AK56" si="115">AI56</f>
        <v>0</v>
      </c>
      <c r="AJ55" s="67">
        <f t="shared" si="115"/>
        <v>0</v>
      </c>
      <c r="AK55" s="67">
        <f t="shared" si="115"/>
        <v>0</v>
      </c>
      <c r="AL55" s="67">
        <f t="shared" si="14"/>
        <v>12898435</v>
      </c>
      <c r="AM55" s="67">
        <f t="shared" si="15"/>
        <v>12735130</v>
      </c>
      <c r="AN55" s="67">
        <f t="shared" si="16"/>
        <v>12735130</v>
      </c>
      <c r="AO55" s="67">
        <f t="shared" ref="AO55:AQ56" si="116">AO56</f>
        <v>0</v>
      </c>
      <c r="AP55" s="67">
        <f t="shared" si="116"/>
        <v>0</v>
      </c>
      <c r="AQ55" s="67">
        <f t="shared" si="116"/>
        <v>0</v>
      </c>
      <c r="AR55" s="67">
        <f t="shared" si="17"/>
        <v>12898435</v>
      </c>
      <c r="AS55" s="67">
        <f t="shared" si="18"/>
        <v>12735130</v>
      </c>
      <c r="AT55" s="67">
        <f t="shared" si="19"/>
        <v>12735130</v>
      </c>
    </row>
    <row r="56" spans="1:46" ht="25.5">
      <c r="A56" s="269"/>
      <c r="B56" s="80" t="s">
        <v>41</v>
      </c>
      <c r="C56" s="40" t="s">
        <v>13</v>
      </c>
      <c r="D56" s="40" t="s">
        <v>10</v>
      </c>
      <c r="E56" s="40" t="s">
        <v>99</v>
      </c>
      <c r="F56" s="40" t="s">
        <v>183</v>
      </c>
      <c r="G56" s="41" t="s">
        <v>39</v>
      </c>
      <c r="H56" s="67">
        <f>H57</f>
        <v>12898435</v>
      </c>
      <c r="I56" s="67">
        <f t="shared" si="111"/>
        <v>12735130</v>
      </c>
      <c r="J56" s="67">
        <f t="shared" si="111"/>
        <v>12735130</v>
      </c>
      <c r="K56" s="67">
        <f t="shared" si="111"/>
        <v>0</v>
      </c>
      <c r="L56" s="67">
        <f t="shared" si="111"/>
        <v>0</v>
      </c>
      <c r="M56" s="67">
        <f t="shared" si="111"/>
        <v>0</v>
      </c>
      <c r="N56" s="67">
        <f t="shared" si="2"/>
        <v>12898435</v>
      </c>
      <c r="O56" s="67">
        <f t="shared" si="3"/>
        <v>12735130</v>
      </c>
      <c r="P56" s="67">
        <f t="shared" si="4"/>
        <v>12735130</v>
      </c>
      <c r="Q56" s="67">
        <f t="shared" si="112"/>
        <v>0</v>
      </c>
      <c r="R56" s="67">
        <f t="shared" si="112"/>
        <v>0</v>
      </c>
      <c r="S56" s="67">
        <f t="shared" si="112"/>
        <v>0</v>
      </c>
      <c r="T56" s="67">
        <f t="shared" si="5"/>
        <v>12898435</v>
      </c>
      <c r="U56" s="67">
        <f t="shared" si="6"/>
        <v>12735130</v>
      </c>
      <c r="V56" s="67">
        <f t="shared" si="7"/>
        <v>12735130</v>
      </c>
      <c r="W56" s="67">
        <f t="shared" si="113"/>
        <v>0</v>
      </c>
      <c r="X56" s="67">
        <f t="shared" si="113"/>
        <v>0</v>
      </c>
      <c r="Y56" s="67">
        <f t="shared" si="113"/>
        <v>0</v>
      </c>
      <c r="Z56" s="67">
        <f t="shared" si="8"/>
        <v>12898435</v>
      </c>
      <c r="AA56" s="67">
        <f t="shared" si="9"/>
        <v>12735130</v>
      </c>
      <c r="AB56" s="67">
        <f t="shared" si="10"/>
        <v>12735130</v>
      </c>
      <c r="AC56" s="67">
        <f t="shared" si="114"/>
        <v>0</v>
      </c>
      <c r="AD56" s="67">
        <f t="shared" si="114"/>
        <v>0</v>
      </c>
      <c r="AE56" s="67">
        <f t="shared" si="114"/>
        <v>0</v>
      </c>
      <c r="AF56" s="67">
        <f t="shared" si="11"/>
        <v>12898435</v>
      </c>
      <c r="AG56" s="67">
        <f t="shared" si="12"/>
        <v>12735130</v>
      </c>
      <c r="AH56" s="67">
        <f t="shared" si="13"/>
        <v>12735130</v>
      </c>
      <c r="AI56" s="67">
        <f t="shared" si="115"/>
        <v>0</v>
      </c>
      <c r="AJ56" s="67">
        <f t="shared" si="115"/>
        <v>0</v>
      </c>
      <c r="AK56" s="67">
        <f t="shared" si="115"/>
        <v>0</v>
      </c>
      <c r="AL56" s="67">
        <f t="shared" si="14"/>
        <v>12898435</v>
      </c>
      <c r="AM56" s="67">
        <f t="shared" si="15"/>
        <v>12735130</v>
      </c>
      <c r="AN56" s="67">
        <f t="shared" si="16"/>
        <v>12735130</v>
      </c>
      <c r="AO56" s="67">
        <f t="shared" si="116"/>
        <v>0</v>
      </c>
      <c r="AP56" s="67">
        <f t="shared" si="116"/>
        <v>0</v>
      </c>
      <c r="AQ56" s="67">
        <f t="shared" si="116"/>
        <v>0</v>
      </c>
      <c r="AR56" s="67">
        <f t="shared" si="17"/>
        <v>12898435</v>
      </c>
      <c r="AS56" s="67">
        <f t="shared" si="18"/>
        <v>12735130</v>
      </c>
      <c r="AT56" s="67">
        <f t="shared" si="19"/>
        <v>12735130</v>
      </c>
    </row>
    <row r="57" spans="1:46">
      <c r="A57" s="269"/>
      <c r="B57" s="108" t="s">
        <v>42</v>
      </c>
      <c r="C57" s="40" t="s">
        <v>13</v>
      </c>
      <c r="D57" s="40" t="s">
        <v>10</v>
      </c>
      <c r="E57" s="40" t="s">
        <v>99</v>
      </c>
      <c r="F57" s="40" t="s">
        <v>183</v>
      </c>
      <c r="G57" s="41" t="s">
        <v>40</v>
      </c>
      <c r="H57" s="67">
        <v>12898435</v>
      </c>
      <c r="I57" s="67">
        <v>12735130</v>
      </c>
      <c r="J57" s="67">
        <v>12735130</v>
      </c>
      <c r="K57" s="67"/>
      <c r="L57" s="67"/>
      <c r="M57" s="67"/>
      <c r="N57" s="67">
        <f t="shared" si="2"/>
        <v>12898435</v>
      </c>
      <c r="O57" s="67">
        <f t="shared" si="3"/>
        <v>12735130</v>
      </c>
      <c r="P57" s="67">
        <f t="shared" si="4"/>
        <v>12735130</v>
      </c>
      <c r="Q57" s="67"/>
      <c r="R57" s="67"/>
      <c r="S57" s="67"/>
      <c r="T57" s="67">
        <f t="shared" si="5"/>
        <v>12898435</v>
      </c>
      <c r="U57" s="67">
        <f t="shared" si="6"/>
        <v>12735130</v>
      </c>
      <c r="V57" s="67">
        <f t="shared" si="7"/>
        <v>12735130</v>
      </c>
      <c r="W57" s="67"/>
      <c r="X57" s="67"/>
      <c r="Y57" s="67"/>
      <c r="Z57" s="67">
        <f t="shared" si="8"/>
        <v>12898435</v>
      </c>
      <c r="AA57" s="67">
        <f t="shared" si="9"/>
        <v>12735130</v>
      </c>
      <c r="AB57" s="67">
        <f t="shared" si="10"/>
        <v>12735130</v>
      </c>
      <c r="AC57" s="67"/>
      <c r="AD57" s="67"/>
      <c r="AE57" s="67"/>
      <c r="AF57" s="67">
        <f t="shared" si="11"/>
        <v>12898435</v>
      </c>
      <c r="AG57" s="67">
        <f t="shared" si="12"/>
        <v>12735130</v>
      </c>
      <c r="AH57" s="67">
        <f t="shared" si="13"/>
        <v>12735130</v>
      </c>
      <c r="AI57" s="67"/>
      <c r="AJ57" s="67"/>
      <c r="AK57" s="67"/>
      <c r="AL57" s="67">
        <f t="shared" si="14"/>
        <v>12898435</v>
      </c>
      <c r="AM57" s="67">
        <f t="shared" si="15"/>
        <v>12735130</v>
      </c>
      <c r="AN57" s="67">
        <f t="shared" si="16"/>
        <v>12735130</v>
      </c>
      <c r="AO57" s="67"/>
      <c r="AP57" s="67"/>
      <c r="AQ57" s="67"/>
      <c r="AR57" s="67">
        <f t="shared" si="17"/>
        <v>12898435</v>
      </c>
      <c r="AS57" s="67">
        <f t="shared" si="18"/>
        <v>12735130</v>
      </c>
      <c r="AT57" s="67">
        <f t="shared" si="19"/>
        <v>12735130</v>
      </c>
    </row>
    <row r="58" spans="1:46">
      <c r="A58" s="269"/>
      <c r="B58" s="108" t="s">
        <v>383</v>
      </c>
      <c r="C58" s="40" t="s">
        <v>13</v>
      </c>
      <c r="D58" s="40" t="s">
        <v>10</v>
      </c>
      <c r="E58" s="40" t="s">
        <v>99</v>
      </c>
      <c r="F58" s="40" t="s">
        <v>382</v>
      </c>
      <c r="G58" s="41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>
        <f>AI59</f>
        <v>11142892</v>
      </c>
      <c r="AJ58" s="67">
        <f t="shared" ref="AJ58:AK59" si="117">AJ59</f>
        <v>0</v>
      </c>
      <c r="AK58" s="67">
        <f t="shared" si="117"/>
        <v>0</v>
      </c>
      <c r="AL58" s="67">
        <f t="shared" ref="AL58:AL60" si="118">AF58+AI58</f>
        <v>11142892</v>
      </c>
      <c r="AM58" s="67">
        <f t="shared" ref="AM58:AM60" si="119">AG58+AJ58</f>
        <v>0</v>
      </c>
      <c r="AN58" s="67">
        <f t="shared" ref="AN58:AN60" si="120">AH58+AK58</f>
        <v>0</v>
      </c>
      <c r="AO58" s="67">
        <f>AO59</f>
        <v>0</v>
      </c>
      <c r="AP58" s="67">
        <f t="shared" ref="AP58:AQ59" si="121">AP59</f>
        <v>0</v>
      </c>
      <c r="AQ58" s="67">
        <f t="shared" si="121"/>
        <v>0</v>
      </c>
      <c r="AR58" s="67">
        <f t="shared" si="17"/>
        <v>11142892</v>
      </c>
      <c r="AS58" s="67">
        <f t="shared" si="18"/>
        <v>0</v>
      </c>
      <c r="AT58" s="67">
        <f t="shared" si="19"/>
        <v>0</v>
      </c>
    </row>
    <row r="59" spans="1:46" ht="25.5">
      <c r="A59" s="269"/>
      <c r="B59" s="80" t="s">
        <v>41</v>
      </c>
      <c r="C59" s="40" t="s">
        <v>13</v>
      </c>
      <c r="D59" s="40" t="s">
        <v>10</v>
      </c>
      <c r="E59" s="40" t="s">
        <v>99</v>
      </c>
      <c r="F59" s="40" t="s">
        <v>382</v>
      </c>
      <c r="G59" s="41" t="s">
        <v>39</v>
      </c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>
        <f>AI60</f>
        <v>11142892</v>
      </c>
      <c r="AJ59" s="67">
        <f t="shared" si="117"/>
        <v>0</v>
      </c>
      <c r="AK59" s="67">
        <f t="shared" si="117"/>
        <v>0</v>
      </c>
      <c r="AL59" s="67">
        <f t="shared" si="118"/>
        <v>11142892</v>
      </c>
      <c r="AM59" s="67">
        <f t="shared" si="119"/>
        <v>0</v>
      </c>
      <c r="AN59" s="67">
        <f t="shared" si="120"/>
        <v>0</v>
      </c>
      <c r="AO59" s="67">
        <f>AO60</f>
        <v>0</v>
      </c>
      <c r="AP59" s="67">
        <f t="shared" si="121"/>
        <v>0</v>
      </c>
      <c r="AQ59" s="67">
        <f t="shared" si="121"/>
        <v>0</v>
      </c>
      <c r="AR59" s="67">
        <f t="shared" si="17"/>
        <v>11142892</v>
      </c>
      <c r="AS59" s="67">
        <f t="shared" si="18"/>
        <v>0</v>
      </c>
      <c r="AT59" s="67">
        <f t="shared" si="19"/>
        <v>0</v>
      </c>
    </row>
    <row r="60" spans="1:46">
      <c r="A60" s="269"/>
      <c r="B60" s="108" t="s">
        <v>42</v>
      </c>
      <c r="C60" s="40" t="s">
        <v>13</v>
      </c>
      <c r="D60" s="40" t="s">
        <v>10</v>
      </c>
      <c r="E60" s="40" t="s">
        <v>99</v>
      </c>
      <c r="F60" s="40" t="s">
        <v>382</v>
      </c>
      <c r="G60" s="41" t="s">
        <v>40</v>
      </c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>
        <v>11142892</v>
      </c>
      <c r="AJ60" s="67"/>
      <c r="AK60" s="67"/>
      <c r="AL60" s="67">
        <f t="shared" si="118"/>
        <v>11142892</v>
      </c>
      <c r="AM60" s="67">
        <f t="shared" si="119"/>
        <v>0</v>
      </c>
      <c r="AN60" s="67">
        <f t="shared" si="120"/>
        <v>0</v>
      </c>
      <c r="AO60" s="67"/>
      <c r="AP60" s="67"/>
      <c r="AQ60" s="67"/>
      <c r="AR60" s="67">
        <f t="shared" si="17"/>
        <v>11142892</v>
      </c>
      <c r="AS60" s="67">
        <f t="shared" si="18"/>
        <v>0</v>
      </c>
      <c r="AT60" s="67">
        <f t="shared" si="19"/>
        <v>0</v>
      </c>
    </row>
    <row r="61" spans="1:46" ht="204">
      <c r="A61" s="269"/>
      <c r="B61" s="62" t="s">
        <v>356</v>
      </c>
      <c r="C61" s="5" t="s">
        <v>13</v>
      </c>
      <c r="D61" s="5" t="s">
        <v>10</v>
      </c>
      <c r="E61" s="5" t="s">
        <v>99</v>
      </c>
      <c r="F61" s="60" t="s">
        <v>355</v>
      </c>
      <c r="G61" s="61"/>
      <c r="H61" s="67">
        <f>H62</f>
        <v>0</v>
      </c>
      <c r="I61" s="67">
        <f t="shared" ref="I61:I62" si="122">I62</f>
        <v>0</v>
      </c>
      <c r="J61" s="67">
        <f t="shared" ref="J61:J62" si="123">J62</f>
        <v>0</v>
      </c>
      <c r="K61" s="67">
        <f t="shared" ref="K61:K62" si="124">K62</f>
        <v>39010</v>
      </c>
      <c r="L61" s="67">
        <f t="shared" ref="L61:L62" si="125">L62</f>
        <v>0</v>
      </c>
      <c r="M61" s="67">
        <f t="shared" ref="M61:M62" si="126">M62</f>
        <v>0</v>
      </c>
      <c r="N61" s="67">
        <f t="shared" si="2"/>
        <v>39010</v>
      </c>
      <c r="O61" s="67">
        <f t="shared" si="3"/>
        <v>0</v>
      </c>
      <c r="P61" s="67">
        <f t="shared" si="4"/>
        <v>0</v>
      </c>
      <c r="Q61" s="67">
        <f t="shared" ref="Q61:S62" si="127">Q62</f>
        <v>0</v>
      </c>
      <c r="R61" s="67">
        <f t="shared" si="127"/>
        <v>0</v>
      </c>
      <c r="S61" s="67">
        <f t="shared" si="127"/>
        <v>0</v>
      </c>
      <c r="T61" s="67">
        <f t="shared" si="5"/>
        <v>39010</v>
      </c>
      <c r="U61" s="67">
        <f t="shared" si="6"/>
        <v>0</v>
      </c>
      <c r="V61" s="67">
        <f t="shared" si="7"/>
        <v>0</v>
      </c>
      <c r="W61" s="67">
        <f t="shared" ref="W61:Y62" si="128">W62</f>
        <v>0</v>
      </c>
      <c r="X61" s="67">
        <f t="shared" si="128"/>
        <v>0</v>
      </c>
      <c r="Y61" s="67">
        <f t="shared" si="128"/>
        <v>0</v>
      </c>
      <c r="Z61" s="67">
        <f t="shared" si="8"/>
        <v>39010</v>
      </c>
      <c r="AA61" s="67">
        <f t="shared" si="9"/>
        <v>0</v>
      </c>
      <c r="AB61" s="67">
        <f t="shared" si="10"/>
        <v>0</v>
      </c>
      <c r="AC61" s="67">
        <f t="shared" ref="AC61:AE62" si="129">AC62</f>
        <v>0</v>
      </c>
      <c r="AD61" s="67">
        <f t="shared" si="129"/>
        <v>0</v>
      </c>
      <c r="AE61" s="67">
        <f t="shared" si="129"/>
        <v>0</v>
      </c>
      <c r="AF61" s="67">
        <f t="shared" si="11"/>
        <v>39010</v>
      </c>
      <c r="AG61" s="67">
        <f t="shared" si="12"/>
        <v>0</v>
      </c>
      <c r="AH61" s="67">
        <f t="shared" si="13"/>
        <v>0</v>
      </c>
      <c r="AI61" s="67">
        <f t="shared" ref="AI61:AK62" si="130">AI62</f>
        <v>19742</v>
      </c>
      <c r="AJ61" s="67">
        <f t="shared" si="130"/>
        <v>0</v>
      </c>
      <c r="AK61" s="67">
        <f t="shared" si="130"/>
        <v>0</v>
      </c>
      <c r="AL61" s="67">
        <f t="shared" si="14"/>
        <v>58752</v>
      </c>
      <c r="AM61" s="67">
        <f t="shared" si="15"/>
        <v>0</v>
      </c>
      <c r="AN61" s="67">
        <f t="shared" si="16"/>
        <v>0</v>
      </c>
      <c r="AO61" s="67">
        <f t="shared" ref="AO61:AQ62" si="131">AO62</f>
        <v>0</v>
      </c>
      <c r="AP61" s="67">
        <f t="shared" si="131"/>
        <v>0</v>
      </c>
      <c r="AQ61" s="67">
        <f t="shared" si="131"/>
        <v>0</v>
      </c>
      <c r="AR61" s="67">
        <f t="shared" si="17"/>
        <v>58752</v>
      </c>
      <c r="AS61" s="67">
        <f t="shared" si="18"/>
        <v>0</v>
      </c>
      <c r="AT61" s="67">
        <f t="shared" si="19"/>
        <v>0</v>
      </c>
    </row>
    <row r="62" spans="1:46" ht="25.5">
      <c r="A62" s="269"/>
      <c r="B62" s="30" t="s">
        <v>41</v>
      </c>
      <c r="C62" s="5" t="s">
        <v>13</v>
      </c>
      <c r="D62" s="5" t="s">
        <v>10</v>
      </c>
      <c r="E62" s="5" t="s">
        <v>99</v>
      </c>
      <c r="F62" s="60" t="s">
        <v>355</v>
      </c>
      <c r="G62" s="61" t="s">
        <v>39</v>
      </c>
      <c r="H62" s="67">
        <f>H63</f>
        <v>0</v>
      </c>
      <c r="I62" s="67">
        <f t="shared" si="122"/>
        <v>0</v>
      </c>
      <c r="J62" s="67">
        <f t="shared" si="123"/>
        <v>0</v>
      </c>
      <c r="K62" s="67">
        <f t="shared" si="124"/>
        <v>39010</v>
      </c>
      <c r="L62" s="67">
        <f t="shared" si="125"/>
        <v>0</v>
      </c>
      <c r="M62" s="67">
        <f t="shared" si="126"/>
        <v>0</v>
      </c>
      <c r="N62" s="67">
        <f t="shared" si="2"/>
        <v>39010</v>
      </c>
      <c r="O62" s="67">
        <f t="shared" si="3"/>
        <v>0</v>
      </c>
      <c r="P62" s="67">
        <f t="shared" si="4"/>
        <v>0</v>
      </c>
      <c r="Q62" s="67">
        <f t="shared" si="127"/>
        <v>0</v>
      </c>
      <c r="R62" s="67">
        <f t="shared" si="127"/>
        <v>0</v>
      </c>
      <c r="S62" s="67">
        <f t="shared" si="127"/>
        <v>0</v>
      </c>
      <c r="T62" s="67">
        <f t="shared" si="5"/>
        <v>39010</v>
      </c>
      <c r="U62" s="67">
        <f t="shared" si="6"/>
        <v>0</v>
      </c>
      <c r="V62" s="67">
        <f t="shared" si="7"/>
        <v>0</v>
      </c>
      <c r="W62" s="67">
        <f t="shared" si="128"/>
        <v>0</v>
      </c>
      <c r="X62" s="67">
        <f t="shared" si="128"/>
        <v>0</v>
      </c>
      <c r="Y62" s="67">
        <f t="shared" si="128"/>
        <v>0</v>
      </c>
      <c r="Z62" s="67">
        <f t="shared" si="8"/>
        <v>39010</v>
      </c>
      <c r="AA62" s="67">
        <f t="shared" si="9"/>
        <v>0</v>
      </c>
      <c r="AB62" s="67">
        <f t="shared" si="10"/>
        <v>0</v>
      </c>
      <c r="AC62" s="67">
        <f t="shared" si="129"/>
        <v>0</v>
      </c>
      <c r="AD62" s="67">
        <f t="shared" si="129"/>
        <v>0</v>
      </c>
      <c r="AE62" s="67">
        <f t="shared" si="129"/>
        <v>0</v>
      </c>
      <c r="AF62" s="67">
        <f t="shared" si="11"/>
        <v>39010</v>
      </c>
      <c r="AG62" s="67">
        <f t="shared" si="12"/>
        <v>0</v>
      </c>
      <c r="AH62" s="67">
        <f t="shared" si="13"/>
        <v>0</v>
      </c>
      <c r="AI62" s="67">
        <f t="shared" si="130"/>
        <v>19742</v>
      </c>
      <c r="AJ62" s="67">
        <f t="shared" si="130"/>
        <v>0</v>
      </c>
      <c r="AK62" s="67">
        <f t="shared" si="130"/>
        <v>0</v>
      </c>
      <c r="AL62" s="67">
        <f t="shared" si="14"/>
        <v>58752</v>
      </c>
      <c r="AM62" s="67">
        <f t="shared" si="15"/>
        <v>0</v>
      </c>
      <c r="AN62" s="67">
        <f t="shared" si="16"/>
        <v>0</v>
      </c>
      <c r="AO62" s="67">
        <f t="shared" si="131"/>
        <v>0</v>
      </c>
      <c r="AP62" s="67">
        <f t="shared" si="131"/>
        <v>0</v>
      </c>
      <c r="AQ62" s="67">
        <f t="shared" si="131"/>
        <v>0</v>
      </c>
      <c r="AR62" s="67">
        <f t="shared" si="17"/>
        <v>58752</v>
      </c>
      <c r="AS62" s="67">
        <f t="shared" si="18"/>
        <v>0</v>
      </c>
      <c r="AT62" s="67">
        <f t="shared" si="19"/>
        <v>0</v>
      </c>
    </row>
    <row r="63" spans="1:46">
      <c r="A63" s="269"/>
      <c r="B63" s="29" t="s">
        <v>42</v>
      </c>
      <c r="C63" s="5" t="s">
        <v>13</v>
      </c>
      <c r="D63" s="5" t="s">
        <v>10</v>
      </c>
      <c r="E63" s="5" t="s">
        <v>99</v>
      </c>
      <c r="F63" s="60" t="s">
        <v>355</v>
      </c>
      <c r="G63" s="61" t="s">
        <v>40</v>
      </c>
      <c r="H63" s="67"/>
      <c r="I63" s="67"/>
      <c r="J63" s="67"/>
      <c r="K63" s="67">
        <v>39010</v>
      </c>
      <c r="L63" s="67"/>
      <c r="M63" s="67"/>
      <c r="N63" s="67">
        <f t="shared" si="2"/>
        <v>39010</v>
      </c>
      <c r="O63" s="67">
        <f t="shared" si="3"/>
        <v>0</v>
      </c>
      <c r="P63" s="67">
        <f t="shared" si="4"/>
        <v>0</v>
      </c>
      <c r="Q63" s="67"/>
      <c r="R63" s="67"/>
      <c r="S63" s="67"/>
      <c r="T63" s="67">
        <f t="shared" si="5"/>
        <v>39010</v>
      </c>
      <c r="U63" s="67">
        <f t="shared" si="6"/>
        <v>0</v>
      </c>
      <c r="V63" s="67">
        <f t="shared" si="7"/>
        <v>0</v>
      </c>
      <c r="W63" s="67"/>
      <c r="X63" s="67"/>
      <c r="Y63" s="67"/>
      <c r="Z63" s="67">
        <f t="shared" si="8"/>
        <v>39010</v>
      </c>
      <c r="AA63" s="67">
        <f t="shared" si="9"/>
        <v>0</v>
      </c>
      <c r="AB63" s="67">
        <f t="shared" si="10"/>
        <v>0</v>
      </c>
      <c r="AC63" s="67"/>
      <c r="AD63" s="67"/>
      <c r="AE63" s="67"/>
      <c r="AF63" s="67">
        <f t="shared" si="11"/>
        <v>39010</v>
      </c>
      <c r="AG63" s="67">
        <f t="shared" si="12"/>
        <v>0</v>
      </c>
      <c r="AH63" s="67">
        <f t="shared" si="13"/>
        <v>0</v>
      </c>
      <c r="AI63" s="67">
        <v>19742</v>
      </c>
      <c r="AJ63" s="67"/>
      <c r="AK63" s="67"/>
      <c r="AL63" s="67">
        <f t="shared" si="14"/>
        <v>58752</v>
      </c>
      <c r="AM63" s="67">
        <f t="shared" si="15"/>
        <v>0</v>
      </c>
      <c r="AN63" s="67">
        <f t="shared" si="16"/>
        <v>0</v>
      </c>
      <c r="AO63" s="67"/>
      <c r="AP63" s="67"/>
      <c r="AQ63" s="67"/>
      <c r="AR63" s="67">
        <f t="shared" si="17"/>
        <v>58752</v>
      </c>
      <c r="AS63" s="67">
        <f t="shared" si="18"/>
        <v>0</v>
      </c>
      <c r="AT63" s="67">
        <f t="shared" si="19"/>
        <v>0</v>
      </c>
    </row>
    <row r="64" spans="1:46" ht="51">
      <c r="A64" s="269"/>
      <c r="B64" s="108" t="s">
        <v>258</v>
      </c>
      <c r="C64" s="5" t="s">
        <v>13</v>
      </c>
      <c r="D64" s="5" t="s">
        <v>10</v>
      </c>
      <c r="E64" s="5" t="s">
        <v>99</v>
      </c>
      <c r="F64" s="60" t="s">
        <v>151</v>
      </c>
      <c r="G64" s="17"/>
      <c r="H64" s="63">
        <f>H65</f>
        <v>9439451.1999999993</v>
      </c>
      <c r="I64" s="63">
        <f t="shared" ref="I64:M65" si="132">I65</f>
        <v>9817028.3699999992</v>
      </c>
      <c r="J64" s="63">
        <f t="shared" si="132"/>
        <v>11141166.16</v>
      </c>
      <c r="K64" s="63">
        <f t="shared" si="132"/>
        <v>-1071950.78</v>
      </c>
      <c r="L64" s="63">
        <f t="shared" si="132"/>
        <v>-797028.37</v>
      </c>
      <c r="M64" s="63">
        <f t="shared" si="132"/>
        <v>-678629.68</v>
      </c>
      <c r="N64" s="63">
        <f t="shared" si="2"/>
        <v>8367500.419999999</v>
      </c>
      <c r="O64" s="63">
        <f t="shared" si="3"/>
        <v>9020000</v>
      </c>
      <c r="P64" s="63">
        <f t="shared" si="4"/>
        <v>10462536.48</v>
      </c>
      <c r="Q64" s="63">
        <f t="shared" ref="Q64:S65" si="133">Q65</f>
        <v>-70000</v>
      </c>
      <c r="R64" s="63">
        <f t="shared" si="133"/>
        <v>0</v>
      </c>
      <c r="S64" s="63">
        <f t="shared" si="133"/>
        <v>0</v>
      </c>
      <c r="T64" s="63">
        <f t="shared" si="5"/>
        <v>8297500.419999999</v>
      </c>
      <c r="U64" s="63">
        <f t="shared" si="6"/>
        <v>9020000</v>
      </c>
      <c r="V64" s="63">
        <f t="shared" si="7"/>
        <v>10462536.48</v>
      </c>
      <c r="W64" s="63">
        <f t="shared" ref="W64:Y65" si="134">W65</f>
        <v>0</v>
      </c>
      <c r="X64" s="63">
        <f t="shared" si="134"/>
        <v>0</v>
      </c>
      <c r="Y64" s="63">
        <f t="shared" si="134"/>
        <v>-3805094.26</v>
      </c>
      <c r="Z64" s="63">
        <f t="shared" si="8"/>
        <v>8297500.419999999</v>
      </c>
      <c r="AA64" s="63">
        <f t="shared" si="9"/>
        <v>9020000</v>
      </c>
      <c r="AB64" s="63">
        <f t="shared" si="10"/>
        <v>6657442.2200000007</v>
      </c>
      <c r="AC64" s="63">
        <f t="shared" ref="AC64:AE65" si="135">AC65</f>
        <v>109190</v>
      </c>
      <c r="AD64" s="63">
        <f t="shared" si="135"/>
        <v>0</v>
      </c>
      <c r="AE64" s="63">
        <f t="shared" si="135"/>
        <v>0</v>
      </c>
      <c r="AF64" s="63">
        <f t="shared" si="11"/>
        <v>8406690.4199999981</v>
      </c>
      <c r="AG64" s="63">
        <f t="shared" si="12"/>
        <v>9020000</v>
      </c>
      <c r="AH64" s="63">
        <f t="shared" si="13"/>
        <v>6657442.2200000007</v>
      </c>
      <c r="AI64" s="63">
        <f t="shared" ref="AI64:AK65" si="136">AI65</f>
        <v>667000</v>
      </c>
      <c r="AJ64" s="63">
        <f t="shared" si="136"/>
        <v>0</v>
      </c>
      <c r="AK64" s="63">
        <f t="shared" si="136"/>
        <v>0</v>
      </c>
      <c r="AL64" s="63">
        <f t="shared" si="14"/>
        <v>9073690.4199999981</v>
      </c>
      <c r="AM64" s="63">
        <f t="shared" si="15"/>
        <v>9020000</v>
      </c>
      <c r="AN64" s="63">
        <f t="shared" si="16"/>
        <v>6657442.2200000007</v>
      </c>
      <c r="AO64" s="63">
        <f t="shared" ref="AO64:AQ65" si="137">AO65</f>
        <v>574242.81000000006</v>
      </c>
      <c r="AP64" s="63">
        <f t="shared" si="137"/>
        <v>0</v>
      </c>
      <c r="AQ64" s="63">
        <f t="shared" si="137"/>
        <v>0</v>
      </c>
      <c r="AR64" s="63">
        <f t="shared" si="17"/>
        <v>9647933.2299999986</v>
      </c>
      <c r="AS64" s="63">
        <f t="shared" si="18"/>
        <v>9020000</v>
      </c>
      <c r="AT64" s="63">
        <f t="shared" si="19"/>
        <v>6657442.2200000007</v>
      </c>
    </row>
    <row r="65" spans="1:46" ht="25.5">
      <c r="A65" s="269"/>
      <c r="B65" s="80" t="s">
        <v>41</v>
      </c>
      <c r="C65" s="5" t="s">
        <v>13</v>
      </c>
      <c r="D65" s="5" t="s">
        <v>10</v>
      </c>
      <c r="E65" s="5" t="s">
        <v>99</v>
      </c>
      <c r="F65" s="60" t="s">
        <v>151</v>
      </c>
      <c r="G65" s="61" t="s">
        <v>39</v>
      </c>
      <c r="H65" s="63">
        <f>H66</f>
        <v>9439451.1999999993</v>
      </c>
      <c r="I65" s="63">
        <f t="shared" si="132"/>
        <v>9817028.3699999992</v>
      </c>
      <c r="J65" s="63">
        <f t="shared" si="132"/>
        <v>11141166.16</v>
      </c>
      <c r="K65" s="63">
        <f t="shared" si="132"/>
        <v>-1071950.78</v>
      </c>
      <c r="L65" s="63">
        <f t="shared" si="132"/>
        <v>-797028.37</v>
      </c>
      <c r="M65" s="63">
        <f t="shared" si="132"/>
        <v>-678629.68</v>
      </c>
      <c r="N65" s="63">
        <f t="shared" si="2"/>
        <v>8367500.419999999</v>
      </c>
      <c r="O65" s="63">
        <f t="shared" si="3"/>
        <v>9020000</v>
      </c>
      <c r="P65" s="63">
        <f t="shared" si="4"/>
        <v>10462536.48</v>
      </c>
      <c r="Q65" s="63">
        <f t="shared" si="133"/>
        <v>-70000</v>
      </c>
      <c r="R65" s="63">
        <f t="shared" si="133"/>
        <v>0</v>
      </c>
      <c r="S65" s="63">
        <f t="shared" si="133"/>
        <v>0</v>
      </c>
      <c r="T65" s="63">
        <f t="shared" si="5"/>
        <v>8297500.419999999</v>
      </c>
      <c r="U65" s="63">
        <f t="shared" si="6"/>
        <v>9020000</v>
      </c>
      <c r="V65" s="63">
        <f t="shared" si="7"/>
        <v>10462536.48</v>
      </c>
      <c r="W65" s="63">
        <f t="shared" si="134"/>
        <v>0</v>
      </c>
      <c r="X65" s="63">
        <f t="shared" si="134"/>
        <v>0</v>
      </c>
      <c r="Y65" s="63">
        <f t="shared" si="134"/>
        <v>-3805094.26</v>
      </c>
      <c r="Z65" s="63">
        <f t="shared" si="8"/>
        <v>8297500.419999999</v>
      </c>
      <c r="AA65" s="63">
        <f t="shared" si="9"/>
        <v>9020000</v>
      </c>
      <c r="AB65" s="63">
        <f t="shared" si="10"/>
        <v>6657442.2200000007</v>
      </c>
      <c r="AC65" s="63">
        <f t="shared" si="135"/>
        <v>109190</v>
      </c>
      <c r="AD65" s="63">
        <f t="shared" si="135"/>
        <v>0</v>
      </c>
      <c r="AE65" s="63">
        <f t="shared" si="135"/>
        <v>0</v>
      </c>
      <c r="AF65" s="63">
        <f t="shared" si="11"/>
        <v>8406690.4199999981</v>
      </c>
      <c r="AG65" s="63">
        <f t="shared" si="12"/>
        <v>9020000</v>
      </c>
      <c r="AH65" s="63">
        <f t="shared" si="13"/>
        <v>6657442.2200000007</v>
      </c>
      <c r="AI65" s="63">
        <f t="shared" si="136"/>
        <v>667000</v>
      </c>
      <c r="AJ65" s="63">
        <f t="shared" si="136"/>
        <v>0</v>
      </c>
      <c r="AK65" s="63">
        <f t="shared" si="136"/>
        <v>0</v>
      </c>
      <c r="AL65" s="63">
        <f t="shared" si="14"/>
        <v>9073690.4199999981</v>
      </c>
      <c r="AM65" s="63">
        <f t="shared" si="15"/>
        <v>9020000</v>
      </c>
      <c r="AN65" s="63">
        <f t="shared" si="16"/>
        <v>6657442.2200000007</v>
      </c>
      <c r="AO65" s="63">
        <f t="shared" si="137"/>
        <v>574242.81000000006</v>
      </c>
      <c r="AP65" s="63">
        <f t="shared" si="137"/>
        <v>0</v>
      </c>
      <c r="AQ65" s="63">
        <f t="shared" si="137"/>
        <v>0</v>
      </c>
      <c r="AR65" s="63">
        <f t="shared" si="17"/>
        <v>9647933.2299999986</v>
      </c>
      <c r="AS65" s="63">
        <f t="shared" si="18"/>
        <v>9020000</v>
      </c>
      <c r="AT65" s="63">
        <f t="shared" si="19"/>
        <v>6657442.2200000007</v>
      </c>
    </row>
    <row r="66" spans="1:46">
      <c r="A66" s="269"/>
      <c r="B66" s="91" t="s">
        <v>42</v>
      </c>
      <c r="C66" s="5" t="s">
        <v>13</v>
      </c>
      <c r="D66" s="5" t="s">
        <v>10</v>
      </c>
      <c r="E66" s="5" t="s">
        <v>99</v>
      </c>
      <c r="F66" s="60" t="s">
        <v>151</v>
      </c>
      <c r="G66" s="61" t="s">
        <v>40</v>
      </c>
      <c r="H66" s="67">
        <v>9439451.1999999993</v>
      </c>
      <c r="I66" s="67">
        <v>9817028.3699999992</v>
      </c>
      <c r="J66" s="67">
        <v>11141166.16</v>
      </c>
      <c r="K66" s="67">
        <v>-1071950.78</v>
      </c>
      <c r="L66" s="67">
        <v>-797028.37</v>
      </c>
      <c r="M66" s="67">
        <v>-678629.68</v>
      </c>
      <c r="N66" s="67">
        <f t="shared" si="2"/>
        <v>8367500.419999999</v>
      </c>
      <c r="O66" s="67">
        <f t="shared" si="3"/>
        <v>9020000</v>
      </c>
      <c r="P66" s="67">
        <f t="shared" si="4"/>
        <v>10462536.48</v>
      </c>
      <c r="Q66" s="67">
        <v>-70000</v>
      </c>
      <c r="R66" s="67"/>
      <c r="S66" s="67"/>
      <c r="T66" s="67">
        <f t="shared" si="5"/>
        <v>8297500.419999999</v>
      </c>
      <c r="U66" s="67">
        <f t="shared" si="6"/>
        <v>9020000</v>
      </c>
      <c r="V66" s="67">
        <f t="shared" si="7"/>
        <v>10462536.48</v>
      </c>
      <c r="W66" s="67"/>
      <c r="X66" s="67"/>
      <c r="Y66" s="67">
        <v>-3805094.26</v>
      </c>
      <c r="Z66" s="67">
        <f t="shared" si="8"/>
        <v>8297500.419999999</v>
      </c>
      <c r="AA66" s="67">
        <f t="shared" si="9"/>
        <v>9020000</v>
      </c>
      <c r="AB66" s="67">
        <f t="shared" si="10"/>
        <v>6657442.2200000007</v>
      </c>
      <c r="AC66" s="67">
        <f>74000-11478+46668</f>
        <v>109190</v>
      </c>
      <c r="AD66" s="67"/>
      <c r="AE66" s="67"/>
      <c r="AF66" s="67">
        <f t="shared" si="11"/>
        <v>8406690.4199999981</v>
      </c>
      <c r="AG66" s="67">
        <f t="shared" si="12"/>
        <v>9020000</v>
      </c>
      <c r="AH66" s="67">
        <f t="shared" si="13"/>
        <v>6657442.2200000007</v>
      </c>
      <c r="AI66" s="67">
        <v>667000</v>
      </c>
      <c r="AJ66" s="67"/>
      <c r="AK66" s="67"/>
      <c r="AL66" s="67">
        <f t="shared" si="14"/>
        <v>9073690.4199999981</v>
      </c>
      <c r="AM66" s="67">
        <f t="shared" si="15"/>
        <v>9020000</v>
      </c>
      <c r="AN66" s="67">
        <f t="shared" si="16"/>
        <v>6657442.2200000007</v>
      </c>
      <c r="AO66" s="67">
        <f>647242.81-73000</f>
        <v>574242.81000000006</v>
      </c>
      <c r="AP66" s="67"/>
      <c r="AQ66" s="67"/>
      <c r="AR66" s="67">
        <f t="shared" si="17"/>
        <v>9647933.2299999986</v>
      </c>
      <c r="AS66" s="67">
        <f t="shared" si="18"/>
        <v>9020000</v>
      </c>
      <c r="AT66" s="67">
        <f t="shared" si="19"/>
        <v>6657442.2200000007</v>
      </c>
    </row>
    <row r="67" spans="1:46" ht="25.5">
      <c r="A67" s="269"/>
      <c r="B67" s="80" t="s">
        <v>343</v>
      </c>
      <c r="C67" s="40" t="s">
        <v>13</v>
      </c>
      <c r="D67" s="40" t="s">
        <v>10</v>
      </c>
      <c r="E67" s="40" t="s">
        <v>99</v>
      </c>
      <c r="F67" s="40" t="s">
        <v>188</v>
      </c>
      <c r="G67" s="41"/>
      <c r="H67" s="67">
        <f>H68</f>
        <v>164706721</v>
      </c>
      <c r="I67" s="67">
        <f t="shared" ref="I67:M68" si="138">I68</f>
        <v>157297771</v>
      </c>
      <c r="J67" s="67">
        <f t="shared" si="138"/>
        <v>162917253</v>
      </c>
      <c r="K67" s="67">
        <f t="shared" si="138"/>
        <v>0</v>
      </c>
      <c r="L67" s="67">
        <f t="shared" si="138"/>
        <v>0</v>
      </c>
      <c r="M67" s="67">
        <f t="shared" si="138"/>
        <v>0</v>
      </c>
      <c r="N67" s="67">
        <f t="shared" si="2"/>
        <v>164706721</v>
      </c>
      <c r="O67" s="67">
        <f t="shared" si="3"/>
        <v>157297771</v>
      </c>
      <c r="P67" s="67">
        <f t="shared" si="4"/>
        <v>162917253</v>
      </c>
      <c r="Q67" s="67">
        <f t="shared" ref="Q67:S68" si="139">Q68</f>
        <v>789400</v>
      </c>
      <c r="R67" s="67">
        <f t="shared" si="139"/>
        <v>0</v>
      </c>
      <c r="S67" s="67">
        <f t="shared" si="139"/>
        <v>0</v>
      </c>
      <c r="T67" s="67">
        <f t="shared" si="5"/>
        <v>165496121</v>
      </c>
      <c r="U67" s="67">
        <f t="shared" si="6"/>
        <v>157297771</v>
      </c>
      <c r="V67" s="67">
        <f t="shared" si="7"/>
        <v>162917253</v>
      </c>
      <c r="W67" s="67">
        <f t="shared" ref="W67:Y68" si="140">W68</f>
        <v>0</v>
      </c>
      <c r="X67" s="67">
        <f t="shared" si="140"/>
        <v>0</v>
      </c>
      <c r="Y67" s="67">
        <f t="shared" si="140"/>
        <v>0</v>
      </c>
      <c r="Z67" s="67">
        <f t="shared" si="8"/>
        <v>165496121</v>
      </c>
      <c r="AA67" s="67">
        <f t="shared" si="9"/>
        <v>157297771</v>
      </c>
      <c r="AB67" s="67">
        <f t="shared" si="10"/>
        <v>162917253</v>
      </c>
      <c r="AC67" s="67">
        <f t="shared" ref="AC67:AE68" si="141">AC68</f>
        <v>0</v>
      </c>
      <c r="AD67" s="67">
        <f t="shared" si="141"/>
        <v>0</v>
      </c>
      <c r="AE67" s="67">
        <f t="shared" si="141"/>
        <v>0</v>
      </c>
      <c r="AF67" s="67">
        <f t="shared" si="11"/>
        <v>165496121</v>
      </c>
      <c r="AG67" s="67">
        <f t="shared" si="12"/>
        <v>157297771</v>
      </c>
      <c r="AH67" s="67">
        <f t="shared" si="13"/>
        <v>162917253</v>
      </c>
      <c r="AI67" s="67">
        <f t="shared" ref="AI67:AK68" si="142">AI68</f>
        <v>0</v>
      </c>
      <c r="AJ67" s="67">
        <f t="shared" si="142"/>
        <v>0</v>
      </c>
      <c r="AK67" s="67">
        <f t="shared" si="142"/>
        <v>0</v>
      </c>
      <c r="AL67" s="67">
        <f t="shared" si="14"/>
        <v>165496121</v>
      </c>
      <c r="AM67" s="67">
        <f t="shared" si="15"/>
        <v>157297771</v>
      </c>
      <c r="AN67" s="67">
        <f t="shared" si="16"/>
        <v>162917253</v>
      </c>
      <c r="AO67" s="67">
        <f t="shared" ref="AO67:AQ68" si="143">AO68</f>
        <v>2000000</v>
      </c>
      <c r="AP67" s="67">
        <f t="shared" si="143"/>
        <v>0</v>
      </c>
      <c r="AQ67" s="67">
        <f t="shared" si="143"/>
        <v>0</v>
      </c>
      <c r="AR67" s="67">
        <f t="shared" si="17"/>
        <v>167496121</v>
      </c>
      <c r="AS67" s="67">
        <f t="shared" si="18"/>
        <v>157297771</v>
      </c>
      <c r="AT67" s="67">
        <f t="shared" si="19"/>
        <v>162917253</v>
      </c>
    </row>
    <row r="68" spans="1:46" ht="25.5">
      <c r="A68" s="269"/>
      <c r="B68" s="80" t="s">
        <v>41</v>
      </c>
      <c r="C68" s="40" t="s">
        <v>13</v>
      </c>
      <c r="D68" s="40" t="s">
        <v>10</v>
      </c>
      <c r="E68" s="40" t="s">
        <v>99</v>
      </c>
      <c r="F68" s="40" t="s">
        <v>188</v>
      </c>
      <c r="G68" s="41" t="s">
        <v>39</v>
      </c>
      <c r="H68" s="67">
        <f>H69</f>
        <v>164706721</v>
      </c>
      <c r="I68" s="67">
        <f t="shared" si="138"/>
        <v>157297771</v>
      </c>
      <c r="J68" s="67">
        <f t="shared" si="138"/>
        <v>162917253</v>
      </c>
      <c r="K68" s="67">
        <f t="shared" si="138"/>
        <v>0</v>
      </c>
      <c r="L68" s="67">
        <f t="shared" si="138"/>
        <v>0</v>
      </c>
      <c r="M68" s="67">
        <f t="shared" si="138"/>
        <v>0</v>
      </c>
      <c r="N68" s="67">
        <f t="shared" si="2"/>
        <v>164706721</v>
      </c>
      <c r="O68" s="67">
        <f t="shared" si="3"/>
        <v>157297771</v>
      </c>
      <c r="P68" s="67">
        <f t="shared" si="4"/>
        <v>162917253</v>
      </c>
      <c r="Q68" s="67">
        <f t="shared" si="139"/>
        <v>789400</v>
      </c>
      <c r="R68" s="67">
        <f t="shared" si="139"/>
        <v>0</v>
      </c>
      <c r="S68" s="67">
        <f t="shared" si="139"/>
        <v>0</v>
      </c>
      <c r="T68" s="67">
        <f t="shared" si="5"/>
        <v>165496121</v>
      </c>
      <c r="U68" s="67">
        <f t="shared" si="6"/>
        <v>157297771</v>
      </c>
      <c r="V68" s="67">
        <f t="shared" si="7"/>
        <v>162917253</v>
      </c>
      <c r="W68" s="67">
        <f t="shared" si="140"/>
        <v>0</v>
      </c>
      <c r="X68" s="67">
        <f t="shared" si="140"/>
        <v>0</v>
      </c>
      <c r="Y68" s="67">
        <f t="shared" si="140"/>
        <v>0</v>
      </c>
      <c r="Z68" s="67">
        <f t="shared" si="8"/>
        <v>165496121</v>
      </c>
      <c r="AA68" s="67">
        <f t="shared" si="9"/>
        <v>157297771</v>
      </c>
      <c r="AB68" s="67">
        <f t="shared" si="10"/>
        <v>162917253</v>
      </c>
      <c r="AC68" s="67">
        <f t="shared" si="141"/>
        <v>0</v>
      </c>
      <c r="AD68" s="67">
        <f t="shared" si="141"/>
        <v>0</v>
      </c>
      <c r="AE68" s="67">
        <f t="shared" si="141"/>
        <v>0</v>
      </c>
      <c r="AF68" s="67">
        <f t="shared" si="11"/>
        <v>165496121</v>
      </c>
      <c r="AG68" s="67">
        <f t="shared" si="12"/>
        <v>157297771</v>
      </c>
      <c r="AH68" s="67">
        <f t="shared" si="13"/>
        <v>162917253</v>
      </c>
      <c r="AI68" s="67">
        <f t="shared" si="142"/>
        <v>0</v>
      </c>
      <c r="AJ68" s="67">
        <f t="shared" si="142"/>
        <v>0</v>
      </c>
      <c r="AK68" s="67">
        <f t="shared" si="142"/>
        <v>0</v>
      </c>
      <c r="AL68" s="67">
        <f t="shared" si="14"/>
        <v>165496121</v>
      </c>
      <c r="AM68" s="67">
        <f t="shared" si="15"/>
        <v>157297771</v>
      </c>
      <c r="AN68" s="67">
        <f t="shared" si="16"/>
        <v>162917253</v>
      </c>
      <c r="AO68" s="67">
        <f t="shared" si="143"/>
        <v>2000000</v>
      </c>
      <c r="AP68" s="67">
        <f t="shared" si="143"/>
        <v>0</v>
      </c>
      <c r="AQ68" s="67">
        <f t="shared" si="143"/>
        <v>0</v>
      </c>
      <c r="AR68" s="67">
        <f t="shared" si="17"/>
        <v>167496121</v>
      </c>
      <c r="AS68" s="67">
        <f t="shared" si="18"/>
        <v>157297771</v>
      </c>
      <c r="AT68" s="67">
        <f t="shared" si="19"/>
        <v>162917253</v>
      </c>
    </row>
    <row r="69" spans="1:46">
      <c r="A69" s="269"/>
      <c r="B69" s="108" t="s">
        <v>42</v>
      </c>
      <c r="C69" s="40" t="s">
        <v>13</v>
      </c>
      <c r="D69" s="40" t="s">
        <v>10</v>
      </c>
      <c r="E69" s="40" t="s">
        <v>99</v>
      </c>
      <c r="F69" s="40" t="s">
        <v>188</v>
      </c>
      <c r="G69" s="41" t="s">
        <v>40</v>
      </c>
      <c r="H69" s="67">
        <v>164706721</v>
      </c>
      <c r="I69" s="67">
        <v>157297771</v>
      </c>
      <c r="J69" s="67">
        <v>162917253</v>
      </c>
      <c r="K69" s="67"/>
      <c r="L69" s="67"/>
      <c r="M69" s="67"/>
      <c r="N69" s="67">
        <f t="shared" si="2"/>
        <v>164706721</v>
      </c>
      <c r="O69" s="67">
        <f t="shared" si="3"/>
        <v>157297771</v>
      </c>
      <c r="P69" s="67">
        <f t="shared" si="4"/>
        <v>162917253</v>
      </c>
      <c r="Q69" s="67">
        <v>789400</v>
      </c>
      <c r="R69" s="67"/>
      <c r="S69" s="67"/>
      <c r="T69" s="67">
        <f t="shared" si="5"/>
        <v>165496121</v>
      </c>
      <c r="U69" s="67">
        <f t="shared" si="6"/>
        <v>157297771</v>
      </c>
      <c r="V69" s="67">
        <f t="shared" si="7"/>
        <v>162917253</v>
      </c>
      <c r="W69" s="67"/>
      <c r="X69" s="67"/>
      <c r="Y69" s="67"/>
      <c r="Z69" s="67">
        <f t="shared" si="8"/>
        <v>165496121</v>
      </c>
      <c r="AA69" s="67">
        <f t="shared" si="9"/>
        <v>157297771</v>
      </c>
      <c r="AB69" s="67">
        <f t="shared" si="10"/>
        <v>162917253</v>
      </c>
      <c r="AC69" s="67"/>
      <c r="AD69" s="67"/>
      <c r="AE69" s="67"/>
      <c r="AF69" s="67">
        <f t="shared" si="11"/>
        <v>165496121</v>
      </c>
      <c r="AG69" s="67">
        <f t="shared" si="12"/>
        <v>157297771</v>
      </c>
      <c r="AH69" s="67">
        <f t="shared" si="13"/>
        <v>162917253</v>
      </c>
      <c r="AI69" s="67"/>
      <c r="AJ69" s="67"/>
      <c r="AK69" s="67"/>
      <c r="AL69" s="67">
        <f t="shared" si="14"/>
        <v>165496121</v>
      </c>
      <c r="AM69" s="67">
        <f t="shared" si="15"/>
        <v>157297771</v>
      </c>
      <c r="AN69" s="67">
        <f t="shared" si="16"/>
        <v>162917253</v>
      </c>
      <c r="AO69" s="67">
        <v>2000000</v>
      </c>
      <c r="AP69" s="67"/>
      <c r="AQ69" s="67"/>
      <c r="AR69" s="67">
        <f t="shared" si="17"/>
        <v>167496121</v>
      </c>
      <c r="AS69" s="67">
        <f t="shared" si="18"/>
        <v>157297771</v>
      </c>
      <c r="AT69" s="67">
        <f t="shared" si="19"/>
        <v>162917253</v>
      </c>
    </row>
    <row r="70" spans="1:46" ht="51">
      <c r="A70" s="269"/>
      <c r="B70" s="108" t="s">
        <v>260</v>
      </c>
      <c r="C70" s="40" t="s">
        <v>13</v>
      </c>
      <c r="D70" s="40" t="s">
        <v>10</v>
      </c>
      <c r="E70" s="40" t="s">
        <v>99</v>
      </c>
      <c r="F70" s="40" t="s">
        <v>201</v>
      </c>
      <c r="G70" s="41"/>
      <c r="H70" s="67">
        <f>H71</f>
        <v>235092</v>
      </c>
      <c r="I70" s="67">
        <f t="shared" ref="I70:M71" si="144">I71</f>
        <v>235092</v>
      </c>
      <c r="J70" s="67">
        <f t="shared" si="144"/>
        <v>235092</v>
      </c>
      <c r="K70" s="67">
        <f t="shared" si="144"/>
        <v>0</v>
      </c>
      <c r="L70" s="67">
        <f t="shared" si="144"/>
        <v>0</v>
      </c>
      <c r="M70" s="67">
        <f t="shared" si="144"/>
        <v>0</v>
      </c>
      <c r="N70" s="67">
        <f t="shared" si="2"/>
        <v>235092</v>
      </c>
      <c r="O70" s="67">
        <f t="shared" si="3"/>
        <v>235092</v>
      </c>
      <c r="P70" s="67">
        <f t="shared" si="4"/>
        <v>235092</v>
      </c>
      <c r="Q70" s="67">
        <f t="shared" ref="Q70:S71" si="145">Q71</f>
        <v>0</v>
      </c>
      <c r="R70" s="67">
        <f t="shared" si="145"/>
        <v>0</v>
      </c>
      <c r="S70" s="67">
        <f t="shared" si="145"/>
        <v>0</v>
      </c>
      <c r="T70" s="67">
        <f t="shared" si="5"/>
        <v>235092</v>
      </c>
      <c r="U70" s="67">
        <f t="shared" si="6"/>
        <v>235092</v>
      </c>
      <c r="V70" s="67">
        <f t="shared" si="7"/>
        <v>235092</v>
      </c>
      <c r="W70" s="67">
        <f t="shared" ref="W70:Y71" si="146">W71</f>
        <v>0</v>
      </c>
      <c r="X70" s="67">
        <f t="shared" si="146"/>
        <v>0</v>
      </c>
      <c r="Y70" s="67">
        <f t="shared" si="146"/>
        <v>0</v>
      </c>
      <c r="Z70" s="67">
        <f t="shared" si="8"/>
        <v>235092</v>
      </c>
      <c r="AA70" s="67">
        <f t="shared" si="9"/>
        <v>235092</v>
      </c>
      <c r="AB70" s="67">
        <f t="shared" si="10"/>
        <v>235092</v>
      </c>
      <c r="AC70" s="67">
        <f t="shared" ref="AC70:AE71" si="147">AC71</f>
        <v>235092</v>
      </c>
      <c r="AD70" s="67">
        <f t="shared" si="147"/>
        <v>0</v>
      </c>
      <c r="AE70" s="67">
        <f t="shared" si="147"/>
        <v>0</v>
      </c>
      <c r="AF70" s="67">
        <f t="shared" si="11"/>
        <v>470184</v>
      </c>
      <c r="AG70" s="67">
        <f t="shared" si="12"/>
        <v>235092</v>
      </c>
      <c r="AH70" s="67">
        <f t="shared" si="13"/>
        <v>235092</v>
      </c>
      <c r="AI70" s="67">
        <f t="shared" ref="AI70:AK71" si="148">AI71</f>
        <v>0</v>
      </c>
      <c r="AJ70" s="67">
        <f t="shared" si="148"/>
        <v>0</v>
      </c>
      <c r="AK70" s="67">
        <f t="shared" si="148"/>
        <v>0</v>
      </c>
      <c r="AL70" s="67">
        <f t="shared" si="14"/>
        <v>470184</v>
      </c>
      <c r="AM70" s="67">
        <f t="shared" si="15"/>
        <v>235092</v>
      </c>
      <c r="AN70" s="67">
        <f t="shared" si="16"/>
        <v>235092</v>
      </c>
      <c r="AO70" s="67">
        <f t="shared" ref="AO70:AQ71" si="149">AO71</f>
        <v>0</v>
      </c>
      <c r="AP70" s="67">
        <f t="shared" si="149"/>
        <v>0</v>
      </c>
      <c r="AQ70" s="67">
        <f t="shared" si="149"/>
        <v>0</v>
      </c>
      <c r="AR70" s="67">
        <f t="shared" si="17"/>
        <v>470184</v>
      </c>
      <c r="AS70" s="67">
        <f t="shared" si="18"/>
        <v>235092</v>
      </c>
      <c r="AT70" s="67">
        <f t="shared" si="19"/>
        <v>235092</v>
      </c>
    </row>
    <row r="71" spans="1:46" ht="25.5">
      <c r="A71" s="269"/>
      <c r="B71" s="80" t="s">
        <v>41</v>
      </c>
      <c r="C71" s="40" t="s">
        <v>13</v>
      </c>
      <c r="D71" s="40" t="s">
        <v>10</v>
      </c>
      <c r="E71" s="40" t="s">
        <v>99</v>
      </c>
      <c r="F71" s="40" t="s">
        <v>201</v>
      </c>
      <c r="G71" s="41" t="s">
        <v>39</v>
      </c>
      <c r="H71" s="67">
        <f>H72</f>
        <v>235092</v>
      </c>
      <c r="I71" s="67">
        <f t="shared" si="144"/>
        <v>235092</v>
      </c>
      <c r="J71" s="67">
        <f t="shared" si="144"/>
        <v>235092</v>
      </c>
      <c r="K71" s="67">
        <f t="shared" si="144"/>
        <v>0</v>
      </c>
      <c r="L71" s="67">
        <f t="shared" si="144"/>
        <v>0</v>
      </c>
      <c r="M71" s="67">
        <f t="shared" si="144"/>
        <v>0</v>
      </c>
      <c r="N71" s="67">
        <f t="shared" si="2"/>
        <v>235092</v>
      </c>
      <c r="O71" s="67">
        <f t="shared" si="3"/>
        <v>235092</v>
      </c>
      <c r="P71" s="67">
        <f t="shared" si="4"/>
        <v>235092</v>
      </c>
      <c r="Q71" s="67">
        <f t="shared" si="145"/>
        <v>0</v>
      </c>
      <c r="R71" s="67">
        <f t="shared" si="145"/>
        <v>0</v>
      </c>
      <c r="S71" s="67">
        <f t="shared" si="145"/>
        <v>0</v>
      </c>
      <c r="T71" s="67">
        <f t="shared" si="5"/>
        <v>235092</v>
      </c>
      <c r="U71" s="67">
        <f t="shared" si="6"/>
        <v>235092</v>
      </c>
      <c r="V71" s="67">
        <f t="shared" si="7"/>
        <v>235092</v>
      </c>
      <c r="W71" s="67">
        <f t="shared" si="146"/>
        <v>0</v>
      </c>
      <c r="X71" s="67">
        <f t="shared" si="146"/>
        <v>0</v>
      </c>
      <c r="Y71" s="67">
        <f t="shared" si="146"/>
        <v>0</v>
      </c>
      <c r="Z71" s="67">
        <f t="shared" si="8"/>
        <v>235092</v>
      </c>
      <c r="AA71" s="67">
        <f t="shared" si="9"/>
        <v>235092</v>
      </c>
      <c r="AB71" s="67">
        <f t="shared" si="10"/>
        <v>235092</v>
      </c>
      <c r="AC71" s="67">
        <f t="shared" si="147"/>
        <v>235092</v>
      </c>
      <c r="AD71" s="67">
        <f t="shared" si="147"/>
        <v>0</v>
      </c>
      <c r="AE71" s="67">
        <f t="shared" si="147"/>
        <v>0</v>
      </c>
      <c r="AF71" s="67">
        <f t="shared" si="11"/>
        <v>470184</v>
      </c>
      <c r="AG71" s="67">
        <f t="shared" si="12"/>
        <v>235092</v>
      </c>
      <c r="AH71" s="67">
        <f t="shared" si="13"/>
        <v>235092</v>
      </c>
      <c r="AI71" s="67">
        <f t="shared" si="148"/>
        <v>0</v>
      </c>
      <c r="AJ71" s="67">
        <f t="shared" si="148"/>
        <v>0</v>
      </c>
      <c r="AK71" s="67">
        <f t="shared" si="148"/>
        <v>0</v>
      </c>
      <c r="AL71" s="67">
        <f t="shared" si="14"/>
        <v>470184</v>
      </c>
      <c r="AM71" s="67">
        <f t="shared" si="15"/>
        <v>235092</v>
      </c>
      <c r="AN71" s="67">
        <f t="shared" si="16"/>
        <v>235092</v>
      </c>
      <c r="AO71" s="67">
        <f t="shared" si="149"/>
        <v>0</v>
      </c>
      <c r="AP71" s="67">
        <f t="shared" si="149"/>
        <v>0</v>
      </c>
      <c r="AQ71" s="67">
        <f t="shared" si="149"/>
        <v>0</v>
      </c>
      <c r="AR71" s="67">
        <f t="shared" si="17"/>
        <v>470184</v>
      </c>
      <c r="AS71" s="67">
        <f t="shared" si="18"/>
        <v>235092</v>
      </c>
      <c r="AT71" s="67">
        <f t="shared" si="19"/>
        <v>235092</v>
      </c>
    </row>
    <row r="72" spans="1:46">
      <c r="A72" s="269"/>
      <c r="B72" s="108" t="s">
        <v>42</v>
      </c>
      <c r="C72" s="40" t="s">
        <v>13</v>
      </c>
      <c r="D72" s="40" t="s">
        <v>10</v>
      </c>
      <c r="E72" s="40" t="s">
        <v>99</v>
      </c>
      <c r="F72" s="40" t="s">
        <v>201</v>
      </c>
      <c r="G72" s="41" t="s">
        <v>40</v>
      </c>
      <c r="H72" s="67">
        <v>235092</v>
      </c>
      <c r="I72" s="67">
        <v>235092</v>
      </c>
      <c r="J72" s="67">
        <v>235092</v>
      </c>
      <c r="K72" s="67"/>
      <c r="L72" s="67"/>
      <c r="M72" s="67"/>
      <c r="N72" s="67">
        <f t="shared" si="2"/>
        <v>235092</v>
      </c>
      <c r="O72" s="67">
        <f t="shared" si="3"/>
        <v>235092</v>
      </c>
      <c r="P72" s="67">
        <f t="shared" si="4"/>
        <v>235092</v>
      </c>
      <c r="Q72" s="67"/>
      <c r="R72" s="67"/>
      <c r="S72" s="67"/>
      <c r="T72" s="67">
        <f t="shared" si="5"/>
        <v>235092</v>
      </c>
      <c r="U72" s="67">
        <f t="shared" si="6"/>
        <v>235092</v>
      </c>
      <c r="V72" s="67">
        <f t="shared" si="7"/>
        <v>235092</v>
      </c>
      <c r="W72" s="67"/>
      <c r="X72" s="67"/>
      <c r="Y72" s="67"/>
      <c r="Z72" s="67">
        <f t="shared" si="8"/>
        <v>235092</v>
      </c>
      <c r="AA72" s="67">
        <f t="shared" si="9"/>
        <v>235092</v>
      </c>
      <c r="AB72" s="67">
        <f t="shared" si="10"/>
        <v>235092</v>
      </c>
      <c r="AC72" s="67">
        <v>235092</v>
      </c>
      <c r="AD72" s="67"/>
      <c r="AE72" s="67"/>
      <c r="AF72" s="67">
        <f t="shared" si="11"/>
        <v>470184</v>
      </c>
      <c r="AG72" s="67">
        <f t="shared" si="12"/>
        <v>235092</v>
      </c>
      <c r="AH72" s="67">
        <f t="shared" si="13"/>
        <v>235092</v>
      </c>
      <c r="AI72" s="67"/>
      <c r="AJ72" s="67"/>
      <c r="AK72" s="67"/>
      <c r="AL72" s="67">
        <f t="shared" si="14"/>
        <v>470184</v>
      </c>
      <c r="AM72" s="67">
        <f t="shared" si="15"/>
        <v>235092</v>
      </c>
      <c r="AN72" s="67">
        <f t="shared" si="16"/>
        <v>235092</v>
      </c>
      <c r="AO72" s="67"/>
      <c r="AP72" s="67"/>
      <c r="AQ72" s="67"/>
      <c r="AR72" s="67">
        <f t="shared" si="17"/>
        <v>470184</v>
      </c>
      <c r="AS72" s="67">
        <f t="shared" si="18"/>
        <v>235092</v>
      </c>
      <c r="AT72" s="67">
        <f t="shared" si="19"/>
        <v>235092</v>
      </c>
    </row>
    <row r="73" spans="1:46" ht="38.25">
      <c r="A73" s="269"/>
      <c r="B73" s="183" t="s">
        <v>405</v>
      </c>
      <c r="C73" s="40" t="s">
        <v>13</v>
      </c>
      <c r="D73" s="40" t="s">
        <v>10</v>
      </c>
      <c r="E73" s="40" t="s">
        <v>99</v>
      </c>
      <c r="F73" s="40" t="s">
        <v>404</v>
      </c>
      <c r="G73" s="41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>
        <f>W74</f>
        <v>1000000</v>
      </c>
      <c r="X73" s="67">
        <f t="shared" ref="X73:Y74" si="150">X74</f>
        <v>0</v>
      </c>
      <c r="Y73" s="67">
        <f t="shared" si="150"/>
        <v>0</v>
      </c>
      <c r="Z73" s="67">
        <f t="shared" ref="Z73:Z75" si="151">T73+W73</f>
        <v>1000000</v>
      </c>
      <c r="AA73" s="67">
        <f t="shared" ref="AA73:AA75" si="152">U73+X73</f>
        <v>0</v>
      </c>
      <c r="AB73" s="67">
        <f t="shared" ref="AB73:AB75" si="153">V73+Y73</f>
        <v>0</v>
      </c>
      <c r="AC73" s="67">
        <f>AC74</f>
        <v>282051.28000000003</v>
      </c>
      <c r="AD73" s="67">
        <f t="shared" ref="AD73:AE74" si="154">AD74</f>
        <v>0</v>
      </c>
      <c r="AE73" s="67">
        <f t="shared" si="154"/>
        <v>0</v>
      </c>
      <c r="AF73" s="67">
        <f t="shared" si="11"/>
        <v>1282051.28</v>
      </c>
      <c r="AG73" s="67">
        <f t="shared" si="12"/>
        <v>0</v>
      </c>
      <c r="AH73" s="67">
        <f t="shared" si="13"/>
        <v>0</v>
      </c>
      <c r="AI73" s="67">
        <f>AI74</f>
        <v>0</v>
      </c>
      <c r="AJ73" s="67">
        <f t="shared" ref="AJ73:AK74" si="155">AJ74</f>
        <v>0</v>
      </c>
      <c r="AK73" s="67">
        <f t="shared" si="155"/>
        <v>0</v>
      </c>
      <c r="AL73" s="67">
        <f t="shared" si="14"/>
        <v>1282051.28</v>
      </c>
      <c r="AM73" s="67">
        <f t="shared" si="15"/>
        <v>0</v>
      </c>
      <c r="AN73" s="67">
        <f t="shared" si="16"/>
        <v>0</v>
      </c>
      <c r="AO73" s="67">
        <f>AO74</f>
        <v>0</v>
      </c>
      <c r="AP73" s="67">
        <f t="shared" ref="AP73:AQ74" si="156">AP74</f>
        <v>0</v>
      </c>
      <c r="AQ73" s="67">
        <f t="shared" si="156"/>
        <v>0</v>
      </c>
      <c r="AR73" s="67">
        <f t="shared" si="17"/>
        <v>1282051.28</v>
      </c>
      <c r="AS73" s="67">
        <f t="shared" si="18"/>
        <v>0</v>
      </c>
      <c r="AT73" s="67">
        <f t="shared" si="19"/>
        <v>0</v>
      </c>
    </row>
    <row r="74" spans="1:46" ht="25.5">
      <c r="A74" s="269"/>
      <c r="B74" s="183" t="s">
        <v>41</v>
      </c>
      <c r="C74" s="40" t="s">
        <v>13</v>
      </c>
      <c r="D74" s="40" t="s">
        <v>10</v>
      </c>
      <c r="E74" s="40" t="s">
        <v>99</v>
      </c>
      <c r="F74" s="40" t="s">
        <v>404</v>
      </c>
      <c r="G74" s="41" t="s">
        <v>39</v>
      </c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>
        <f>W75</f>
        <v>1000000</v>
      </c>
      <c r="X74" s="67">
        <f t="shared" si="150"/>
        <v>0</v>
      </c>
      <c r="Y74" s="67">
        <f t="shared" si="150"/>
        <v>0</v>
      </c>
      <c r="Z74" s="67">
        <f t="shared" si="151"/>
        <v>1000000</v>
      </c>
      <c r="AA74" s="67">
        <f t="shared" si="152"/>
        <v>0</v>
      </c>
      <c r="AB74" s="67">
        <f t="shared" si="153"/>
        <v>0</v>
      </c>
      <c r="AC74" s="67">
        <f>AC75</f>
        <v>282051.28000000003</v>
      </c>
      <c r="AD74" s="67">
        <f t="shared" si="154"/>
        <v>0</v>
      </c>
      <c r="AE74" s="67">
        <f t="shared" si="154"/>
        <v>0</v>
      </c>
      <c r="AF74" s="67">
        <f t="shared" si="11"/>
        <v>1282051.28</v>
      </c>
      <c r="AG74" s="67">
        <f t="shared" si="12"/>
        <v>0</v>
      </c>
      <c r="AH74" s="67">
        <f t="shared" si="13"/>
        <v>0</v>
      </c>
      <c r="AI74" s="67">
        <f>AI75</f>
        <v>0</v>
      </c>
      <c r="AJ74" s="67">
        <f t="shared" si="155"/>
        <v>0</v>
      </c>
      <c r="AK74" s="67">
        <f t="shared" si="155"/>
        <v>0</v>
      </c>
      <c r="AL74" s="67">
        <f t="shared" si="14"/>
        <v>1282051.28</v>
      </c>
      <c r="AM74" s="67">
        <f t="shared" si="15"/>
        <v>0</v>
      </c>
      <c r="AN74" s="67">
        <f t="shared" si="16"/>
        <v>0</v>
      </c>
      <c r="AO74" s="67">
        <f>AO75</f>
        <v>0</v>
      </c>
      <c r="AP74" s="67">
        <f t="shared" si="156"/>
        <v>0</v>
      </c>
      <c r="AQ74" s="67">
        <f t="shared" si="156"/>
        <v>0</v>
      </c>
      <c r="AR74" s="67">
        <f t="shared" si="17"/>
        <v>1282051.28</v>
      </c>
      <c r="AS74" s="67">
        <f t="shared" si="18"/>
        <v>0</v>
      </c>
      <c r="AT74" s="67">
        <f t="shared" si="19"/>
        <v>0</v>
      </c>
    </row>
    <row r="75" spans="1:46">
      <c r="A75" s="269"/>
      <c r="B75" s="183" t="s">
        <v>42</v>
      </c>
      <c r="C75" s="40" t="s">
        <v>13</v>
      </c>
      <c r="D75" s="40" t="s">
        <v>10</v>
      </c>
      <c r="E75" s="40" t="s">
        <v>99</v>
      </c>
      <c r="F75" s="40" t="s">
        <v>404</v>
      </c>
      <c r="G75" s="41" t="s">
        <v>40</v>
      </c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67">
        <v>1000000</v>
      </c>
      <c r="X75" s="67"/>
      <c r="Y75" s="67"/>
      <c r="Z75" s="67">
        <f t="shared" si="151"/>
        <v>1000000</v>
      </c>
      <c r="AA75" s="67">
        <f t="shared" si="152"/>
        <v>0</v>
      </c>
      <c r="AB75" s="67">
        <f t="shared" si="153"/>
        <v>0</v>
      </c>
      <c r="AC75" s="67">
        <v>282051.28000000003</v>
      </c>
      <c r="AD75" s="67"/>
      <c r="AE75" s="67"/>
      <c r="AF75" s="67">
        <f t="shared" si="11"/>
        <v>1282051.28</v>
      </c>
      <c r="AG75" s="67">
        <f t="shared" si="12"/>
        <v>0</v>
      </c>
      <c r="AH75" s="67">
        <f t="shared" si="13"/>
        <v>0</v>
      </c>
      <c r="AI75" s="67"/>
      <c r="AJ75" s="67"/>
      <c r="AK75" s="67"/>
      <c r="AL75" s="67">
        <f t="shared" si="14"/>
        <v>1282051.28</v>
      </c>
      <c r="AM75" s="67">
        <f t="shared" si="15"/>
        <v>0</v>
      </c>
      <c r="AN75" s="67">
        <f t="shared" si="16"/>
        <v>0</v>
      </c>
      <c r="AO75" s="67"/>
      <c r="AP75" s="67"/>
      <c r="AQ75" s="67"/>
      <c r="AR75" s="67">
        <f t="shared" si="17"/>
        <v>1282051.28</v>
      </c>
      <c r="AS75" s="67">
        <f t="shared" si="18"/>
        <v>0</v>
      </c>
      <c r="AT75" s="67">
        <f t="shared" si="19"/>
        <v>0</v>
      </c>
    </row>
    <row r="76" spans="1:46" ht="38.25">
      <c r="A76" s="269"/>
      <c r="B76" s="184" t="s">
        <v>138</v>
      </c>
      <c r="C76" s="5" t="s">
        <v>13</v>
      </c>
      <c r="D76" s="5" t="s">
        <v>10</v>
      </c>
      <c r="E76" s="5" t="s">
        <v>99</v>
      </c>
      <c r="F76" s="60" t="s">
        <v>157</v>
      </c>
      <c r="G76" s="17"/>
      <c r="H76" s="63">
        <f>H77</f>
        <v>675700</v>
      </c>
      <c r="I76" s="63">
        <f t="shared" ref="I76:M77" si="157">I77</f>
        <v>676450</v>
      </c>
      <c r="J76" s="63">
        <f t="shared" si="157"/>
        <v>676960</v>
      </c>
      <c r="K76" s="63">
        <f t="shared" si="157"/>
        <v>0</v>
      </c>
      <c r="L76" s="63">
        <f t="shared" si="157"/>
        <v>0</v>
      </c>
      <c r="M76" s="63">
        <f t="shared" si="157"/>
        <v>0</v>
      </c>
      <c r="N76" s="63">
        <f t="shared" si="2"/>
        <v>675700</v>
      </c>
      <c r="O76" s="63">
        <f t="shared" si="3"/>
        <v>676450</v>
      </c>
      <c r="P76" s="63">
        <f t="shared" si="4"/>
        <v>676960</v>
      </c>
      <c r="Q76" s="63">
        <f t="shared" ref="Q76:S77" si="158">Q77</f>
        <v>0</v>
      </c>
      <c r="R76" s="63">
        <f t="shared" si="158"/>
        <v>0</v>
      </c>
      <c r="S76" s="63">
        <f t="shared" si="158"/>
        <v>0</v>
      </c>
      <c r="T76" s="63">
        <f t="shared" si="5"/>
        <v>675700</v>
      </c>
      <c r="U76" s="63">
        <f t="shared" si="6"/>
        <v>676450</v>
      </c>
      <c r="V76" s="63">
        <f t="shared" si="7"/>
        <v>676960</v>
      </c>
      <c r="W76" s="63">
        <f t="shared" ref="W76:Y77" si="159">W77</f>
        <v>0</v>
      </c>
      <c r="X76" s="63">
        <f t="shared" si="159"/>
        <v>0</v>
      </c>
      <c r="Y76" s="63">
        <f t="shared" si="159"/>
        <v>0</v>
      </c>
      <c r="Z76" s="63">
        <f t="shared" si="8"/>
        <v>675700</v>
      </c>
      <c r="AA76" s="63">
        <f t="shared" si="9"/>
        <v>676450</v>
      </c>
      <c r="AB76" s="63">
        <f t="shared" si="10"/>
        <v>676960</v>
      </c>
      <c r="AC76" s="63">
        <f t="shared" ref="AC76:AE77" si="160">AC77</f>
        <v>0</v>
      </c>
      <c r="AD76" s="63">
        <f t="shared" si="160"/>
        <v>0</v>
      </c>
      <c r="AE76" s="63">
        <f t="shared" si="160"/>
        <v>0</v>
      </c>
      <c r="AF76" s="63">
        <f t="shared" si="11"/>
        <v>675700</v>
      </c>
      <c r="AG76" s="63">
        <f t="shared" si="12"/>
        <v>676450</v>
      </c>
      <c r="AH76" s="63">
        <f t="shared" si="13"/>
        <v>676960</v>
      </c>
      <c r="AI76" s="63">
        <f t="shared" ref="AI76:AK77" si="161">AI77</f>
        <v>0</v>
      </c>
      <c r="AJ76" s="63">
        <f t="shared" si="161"/>
        <v>0</v>
      </c>
      <c r="AK76" s="63">
        <f t="shared" si="161"/>
        <v>0</v>
      </c>
      <c r="AL76" s="63">
        <f t="shared" si="14"/>
        <v>675700</v>
      </c>
      <c r="AM76" s="63">
        <f t="shared" si="15"/>
        <v>676450</v>
      </c>
      <c r="AN76" s="63">
        <f t="shared" si="16"/>
        <v>676960</v>
      </c>
      <c r="AO76" s="63">
        <f t="shared" ref="AO76:AQ77" si="162">AO77</f>
        <v>0</v>
      </c>
      <c r="AP76" s="63">
        <f t="shared" si="162"/>
        <v>0</v>
      </c>
      <c r="AQ76" s="63">
        <f t="shared" si="162"/>
        <v>0</v>
      </c>
      <c r="AR76" s="63">
        <f t="shared" si="17"/>
        <v>675700</v>
      </c>
      <c r="AS76" s="63">
        <f t="shared" si="18"/>
        <v>676450</v>
      </c>
      <c r="AT76" s="63">
        <f t="shared" si="19"/>
        <v>676960</v>
      </c>
    </row>
    <row r="77" spans="1:46" ht="25.5">
      <c r="A77" s="269"/>
      <c r="B77" s="80" t="s">
        <v>41</v>
      </c>
      <c r="C77" s="5" t="s">
        <v>13</v>
      </c>
      <c r="D77" s="5" t="s">
        <v>10</v>
      </c>
      <c r="E77" s="5" t="s">
        <v>99</v>
      </c>
      <c r="F77" s="60" t="s">
        <v>157</v>
      </c>
      <c r="G77" s="61" t="s">
        <v>39</v>
      </c>
      <c r="H77" s="63">
        <f>H78</f>
        <v>675700</v>
      </c>
      <c r="I77" s="63">
        <f t="shared" si="157"/>
        <v>676450</v>
      </c>
      <c r="J77" s="63">
        <f t="shared" si="157"/>
        <v>676960</v>
      </c>
      <c r="K77" s="63">
        <f t="shared" si="157"/>
        <v>0</v>
      </c>
      <c r="L77" s="63">
        <f t="shared" si="157"/>
        <v>0</v>
      </c>
      <c r="M77" s="63">
        <f t="shared" si="157"/>
        <v>0</v>
      </c>
      <c r="N77" s="63">
        <f t="shared" si="2"/>
        <v>675700</v>
      </c>
      <c r="O77" s="63">
        <f t="shared" si="3"/>
        <v>676450</v>
      </c>
      <c r="P77" s="63">
        <f t="shared" si="4"/>
        <v>676960</v>
      </c>
      <c r="Q77" s="63">
        <f t="shared" si="158"/>
        <v>0</v>
      </c>
      <c r="R77" s="63">
        <f t="shared" si="158"/>
        <v>0</v>
      </c>
      <c r="S77" s="63">
        <f t="shared" si="158"/>
        <v>0</v>
      </c>
      <c r="T77" s="63">
        <f t="shared" si="5"/>
        <v>675700</v>
      </c>
      <c r="U77" s="63">
        <f t="shared" si="6"/>
        <v>676450</v>
      </c>
      <c r="V77" s="63">
        <f t="shared" si="7"/>
        <v>676960</v>
      </c>
      <c r="W77" s="63">
        <f t="shared" si="159"/>
        <v>0</v>
      </c>
      <c r="X77" s="63">
        <f t="shared" si="159"/>
        <v>0</v>
      </c>
      <c r="Y77" s="63">
        <f t="shared" si="159"/>
        <v>0</v>
      </c>
      <c r="Z77" s="63">
        <f t="shared" si="8"/>
        <v>675700</v>
      </c>
      <c r="AA77" s="63">
        <f t="shared" si="9"/>
        <v>676450</v>
      </c>
      <c r="AB77" s="63">
        <f t="shared" si="10"/>
        <v>676960</v>
      </c>
      <c r="AC77" s="63">
        <f t="shared" si="160"/>
        <v>0</v>
      </c>
      <c r="AD77" s="63">
        <f t="shared" si="160"/>
        <v>0</v>
      </c>
      <c r="AE77" s="63">
        <f t="shared" si="160"/>
        <v>0</v>
      </c>
      <c r="AF77" s="63">
        <f t="shared" si="11"/>
        <v>675700</v>
      </c>
      <c r="AG77" s="63">
        <f t="shared" si="12"/>
        <v>676450</v>
      </c>
      <c r="AH77" s="63">
        <f t="shared" si="13"/>
        <v>676960</v>
      </c>
      <c r="AI77" s="63">
        <f t="shared" si="161"/>
        <v>0</v>
      </c>
      <c r="AJ77" s="63">
        <f t="shared" si="161"/>
        <v>0</v>
      </c>
      <c r="AK77" s="63">
        <f t="shared" si="161"/>
        <v>0</v>
      </c>
      <c r="AL77" s="63">
        <f t="shared" si="14"/>
        <v>675700</v>
      </c>
      <c r="AM77" s="63">
        <f t="shared" si="15"/>
        <v>676450</v>
      </c>
      <c r="AN77" s="63">
        <f t="shared" si="16"/>
        <v>676960</v>
      </c>
      <c r="AO77" s="63">
        <f t="shared" si="162"/>
        <v>0</v>
      </c>
      <c r="AP77" s="63">
        <f t="shared" si="162"/>
        <v>0</v>
      </c>
      <c r="AQ77" s="63">
        <f t="shared" si="162"/>
        <v>0</v>
      </c>
      <c r="AR77" s="63">
        <f t="shared" si="17"/>
        <v>675700</v>
      </c>
      <c r="AS77" s="63">
        <f t="shared" si="18"/>
        <v>676450</v>
      </c>
      <c r="AT77" s="63">
        <f t="shared" si="19"/>
        <v>676960</v>
      </c>
    </row>
    <row r="78" spans="1:46">
      <c r="A78" s="270"/>
      <c r="B78" s="91" t="s">
        <v>42</v>
      </c>
      <c r="C78" s="5" t="s">
        <v>13</v>
      </c>
      <c r="D78" s="5" t="s">
        <v>10</v>
      </c>
      <c r="E78" s="5" t="s">
        <v>99</v>
      </c>
      <c r="F78" s="60" t="s">
        <v>157</v>
      </c>
      <c r="G78" s="61" t="s">
        <v>40</v>
      </c>
      <c r="H78" s="116">
        <f>175700+500000</f>
        <v>675700</v>
      </c>
      <c r="I78" s="116">
        <f>176450+500000</f>
        <v>676450</v>
      </c>
      <c r="J78" s="116">
        <f>176960+500000</f>
        <v>676960</v>
      </c>
      <c r="K78" s="116"/>
      <c r="L78" s="116"/>
      <c r="M78" s="116"/>
      <c r="N78" s="116">
        <f t="shared" si="2"/>
        <v>675700</v>
      </c>
      <c r="O78" s="116">
        <f t="shared" si="3"/>
        <v>676450</v>
      </c>
      <c r="P78" s="116">
        <f t="shared" si="4"/>
        <v>676960</v>
      </c>
      <c r="Q78" s="116"/>
      <c r="R78" s="116"/>
      <c r="S78" s="116"/>
      <c r="T78" s="116">
        <f t="shared" si="5"/>
        <v>675700</v>
      </c>
      <c r="U78" s="116">
        <f t="shared" si="6"/>
        <v>676450</v>
      </c>
      <c r="V78" s="116">
        <f t="shared" si="7"/>
        <v>676960</v>
      </c>
      <c r="W78" s="116"/>
      <c r="X78" s="116"/>
      <c r="Y78" s="116"/>
      <c r="Z78" s="116">
        <f t="shared" si="8"/>
        <v>675700</v>
      </c>
      <c r="AA78" s="116">
        <f t="shared" si="9"/>
        <v>676450</v>
      </c>
      <c r="AB78" s="116">
        <f t="shared" si="10"/>
        <v>676960</v>
      </c>
      <c r="AC78" s="116"/>
      <c r="AD78" s="116"/>
      <c r="AE78" s="116"/>
      <c r="AF78" s="116">
        <f t="shared" si="11"/>
        <v>675700</v>
      </c>
      <c r="AG78" s="116">
        <f t="shared" si="12"/>
        <v>676450</v>
      </c>
      <c r="AH78" s="116">
        <f t="shared" si="13"/>
        <v>676960</v>
      </c>
      <c r="AI78" s="116"/>
      <c r="AJ78" s="116"/>
      <c r="AK78" s="116"/>
      <c r="AL78" s="116">
        <f t="shared" si="14"/>
        <v>675700</v>
      </c>
      <c r="AM78" s="116">
        <f t="shared" si="15"/>
        <v>676450</v>
      </c>
      <c r="AN78" s="116">
        <f t="shared" si="16"/>
        <v>676960</v>
      </c>
      <c r="AO78" s="116"/>
      <c r="AP78" s="116"/>
      <c r="AQ78" s="116"/>
      <c r="AR78" s="116">
        <f t="shared" si="17"/>
        <v>675700</v>
      </c>
      <c r="AS78" s="116">
        <f t="shared" si="18"/>
        <v>676450</v>
      </c>
      <c r="AT78" s="116">
        <f t="shared" si="19"/>
        <v>676960</v>
      </c>
    </row>
    <row r="79" spans="1:46" ht="38.25">
      <c r="A79" s="148"/>
      <c r="B79" s="183" t="s">
        <v>261</v>
      </c>
      <c r="C79" s="40" t="s">
        <v>13</v>
      </c>
      <c r="D79" s="40" t="s">
        <v>10</v>
      </c>
      <c r="E79" s="40" t="s">
        <v>99</v>
      </c>
      <c r="F79" s="40" t="s">
        <v>185</v>
      </c>
      <c r="G79" s="122"/>
      <c r="H79" s="67">
        <f>H80</f>
        <v>4546188.5</v>
      </c>
      <c r="I79" s="67">
        <f t="shared" ref="I79:M80" si="163">I80</f>
        <v>4277929.33</v>
      </c>
      <c r="J79" s="67">
        <f t="shared" si="163"/>
        <v>3854311.06</v>
      </c>
      <c r="K79" s="67">
        <f t="shared" si="163"/>
        <v>0</v>
      </c>
      <c r="L79" s="67">
        <f t="shared" si="163"/>
        <v>0</v>
      </c>
      <c r="M79" s="67">
        <f t="shared" si="163"/>
        <v>0</v>
      </c>
      <c r="N79" s="67">
        <f t="shared" si="2"/>
        <v>4546188.5</v>
      </c>
      <c r="O79" s="67">
        <f t="shared" si="3"/>
        <v>4277929.33</v>
      </c>
      <c r="P79" s="67">
        <f t="shared" si="4"/>
        <v>3854311.06</v>
      </c>
      <c r="Q79" s="67">
        <f t="shared" ref="Q79:S80" si="164">Q80</f>
        <v>312417.3</v>
      </c>
      <c r="R79" s="67">
        <f t="shared" si="164"/>
        <v>293866.65999999997</v>
      </c>
      <c r="S79" s="67">
        <f t="shared" si="164"/>
        <v>278194.39</v>
      </c>
      <c r="T79" s="67">
        <f t="shared" si="5"/>
        <v>4858605.8</v>
      </c>
      <c r="U79" s="67">
        <f t="shared" si="6"/>
        <v>4571795.99</v>
      </c>
      <c r="V79" s="67">
        <f t="shared" si="7"/>
        <v>4132505.45</v>
      </c>
      <c r="W79" s="67">
        <f t="shared" ref="W79:Y80" si="165">W80</f>
        <v>0</v>
      </c>
      <c r="X79" s="67">
        <f t="shared" si="165"/>
        <v>0</v>
      </c>
      <c r="Y79" s="67">
        <f t="shared" si="165"/>
        <v>0</v>
      </c>
      <c r="Z79" s="67">
        <f t="shared" si="8"/>
        <v>4858605.8</v>
      </c>
      <c r="AA79" s="67">
        <f t="shared" si="9"/>
        <v>4571795.99</v>
      </c>
      <c r="AB79" s="67">
        <f t="shared" si="10"/>
        <v>4132505.45</v>
      </c>
      <c r="AC79" s="67">
        <f t="shared" ref="AC79:AE80" si="166">AC80</f>
        <v>0</v>
      </c>
      <c r="AD79" s="67">
        <f t="shared" si="166"/>
        <v>0</v>
      </c>
      <c r="AE79" s="67">
        <f t="shared" si="166"/>
        <v>0</v>
      </c>
      <c r="AF79" s="67">
        <f t="shared" si="11"/>
        <v>4858605.8</v>
      </c>
      <c r="AG79" s="67">
        <f t="shared" si="12"/>
        <v>4571795.99</v>
      </c>
      <c r="AH79" s="67">
        <f t="shared" si="13"/>
        <v>4132505.45</v>
      </c>
      <c r="AI79" s="67">
        <f t="shared" ref="AI79:AK80" si="167">AI80</f>
        <v>0</v>
      </c>
      <c r="AJ79" s="67">
        <f t="shared" si="167"/>
        <v>0</v>
      </c>
      <c r="AK79" s="67">
        <f t="shared" si="167"/>
        <v>0</v>
      </c>
      <c r="AL79" s="67">
        <f t="shared" si="14"/>
        <v>4858605.8</v>
      </c>
      <c r="AM79" s="67">
        <f t="shared" si="15"/>
        <v>4571795.99</v>
      </c>
      <c r="AN79" s="67">
        <f t="shared" si="16"/>
        <v>4132505.45</v>
      </c>
      <c r="AO79" s="67">
        <f t="shared" ref="AO79:AQ80" si="168">AO80</f>
        <v>0</v>
      </c>
      <c r="AP79" s="67">
        <f t="shared" si="168"/>
        <v>0</v>
      </c>
      <c r="AQ79" s="67">
        <f t="shared" si="168"/>
        <v>0</v>
      </c>
      <c r="AR79" s="67">
        <f t="shared" si="17"/>
        <v>4858605.8</v>
      </c>
      <c r="AS79" s="67">
        <f t="shared" si="18"/>
        <v>4571795.99</v>
      </c>
      <c r="AT79" s="67">
        <f t="shared" si="19"/>
        <v>4132505.45</v>
      </c>
    </row>
    <row r="80" spans="1:46" ht="25.5">
      <c r="A80" s="78"/>
      <c r="B80" s="80" t="s">
        <v>41</v>
      </c>
      <c r="C80" s="40" t="s">
        <v>13</v>
      </c>
      <c r="D80" s="40" t="s">
        <v>10</v>
      </c>
      <c r="E80" s="40" t="s">
        <v>99</v>
      </c>
      <c r="F80" s="40" t="s">
        <v>185</v>
      </c>
      <c r="G80" s="122" t="s">
        <v>39</v>
      </c>
      <c r="H80" s="67">
        <f>H81</f>
        <v>4546188.5</v>
      </c>
      <c r="I80" s="67">
        <f t="shared" si="163"/>
        <v>4277929.33</v>
      </c>
      <c r="J80" s="67">
        <f t="shared" si="163"/>
        <v>3854311.06</v>
      </c>
      <c r="K80" s="67">
        <f t="shared" si="163"/>
        <v>0</v>
      </c>
      <c r="L80" s="67">
        <f t="shared" si="163"/>
        <v>0</v>
      </c>
      <c r="M80" s="67">
        <f t="shared" si="163"/>
        <v>0</v>
      </c>
      <c r="N80" s="67">
        <f t="shared" si="2"/>
        <v>4546188.5</v>
      </c>
      <c r="O80" s="67">
        <f t="shared" si="3"/>
        <v>4277929.33</v>
      </c>
      <c r="P80" s="67">
        <f t="shared" si="4"/>
        <v>3854311.06</v>
      </c>
      <c r="Q80" s="67">
        <f t="shared" si="164"/>
        <v>312417.3</v>
      </c>
      <c r="R80" s="67">
        <f t="shared" si="164"/>
        <v>293866.65999999997</v>
      </c>
      <c r="S80" s="67">
        <f t="shared" si="164"/>
        <v>278194.39</v>
      </c>
      <c r="T80" s="67">
        <f t="shared" si="5"/>
        <v>4858605.8</v>
      </c>
      <c r="U80" s="67">
        <f t="shared" si="6"/>
        <v>4571795.99</v>
      </c>
      <c r="V80" s="67">
        <f t="shared" si="7"/>
        <v>4132505.45</v>
      </c>
      <c r="W80" s="67">
        <f t="shared" si="165"/>
        <v>0</v>
      </c>
      <c r="X80" s="67">
        <f t="shared" si="165"/>
        <v>0</v>
      </c>
      <c r="Y80" s="67">
        <f t="shared" si="165"/>
        <v>0</v>
      </c>
      <c r="Z80" s="67">
        <f t="shared" si="8"/>
        <v>4858605.8</v>
      </c>
      <c r="AA80" s="67">
        <f t="shared" si="9"/>
        <v>4571795.99</v>
      </c>
      <c r="AB80" s="67">
        <f t="shared" si="10"/>
        <v>4132505.45</v>
      </c>
      <c r="AC80" s="67">
        <f t="shared" si="166"/>
        <v>0</v>
      </c>
      <c r="AD80" s="67">
        <f t="shared" si="166"/>
        <v>0</v>
      </c>
      <c r="AE80" s="67">
        <f t="shared" si="166"/>
        <v>0</v>
      </c>
      <c r="AF80" s="67">
        <f t="shared" si="11"/>
        <v>4858605.8</v>
      </c>
      <c r="AG80" s="67">
        <f t="shared" si="12"/>
        <v>4571795.99</v>
      </c>
      <c r="AH80" s="67">
        <f t="shared" si="13"/>
        <v>4132505.45</v>
      </c>
      <c r="AI80" s="67">
        <f t="shared" si="167"/>
        <v>0</v>
      </c>
      <c r="AJ80" s="67">
        <f t="shared" si="167"/>
        <v>0</v>
      </c>
      <c r="AK80" s="67">
        <f t="shared" si="167"/>
        <v>0</v>
      </c>
      <c r="AL80" s="67">
        <f t="shared" si="14"/>
        <v>4858605.8</v>
      </c>
      <c r="AM80" s="67">
        <f t="shared" si="15"/>
        <v>4571795.99</v>
      </c>
      <c r="AN80" s="67">
        <f t="shared" si="16"/>
        <v>4132505.45</v>
      </c>
      <c r="AO80" s="67">
        <f t="shared" si="168"/>
        <v>0</v>
      </c>
      <c r="AP80" s="67">
        <f t="shared" si="168"/>
        <v>0</v>
      </c>
      <c r="AQ80" s="67">
        <f t="shared" si="168"/>
        <v>0</v>
      </c>
      <c r="AR80" s="67">
        <f t="shared" si="17"/>
        <v>4858605.8</v>
      </c>
      <c r="AS80" s="67">
        <f t="shared" si="18"/>
        <v>4571795.99</v>
      </c>
      <c r="AT80" s="67">
        <f t="shared" si="19"/>
        <v>4132505.45</v>
      </c>
    </row>
    <row r="81" spans="1:46">
      <c r="A81" s="148"/>
      <c r="B81" s="108" t="s">
        <v>42</v>
      </c>
      <c r="C81" s="40" t="s">
        <v>13</v>
      </c>
      <c r="D81" s="40" t="s">
        <v>10</v>
      </c>
      <c r="E81" s="40" t="s">
        <v>99</v>
      </c>
      <c r="F81" s="40" t="s">
        <v>185</v>
      </c>
      <c r="G81" s="122" t="s">
        <v>40</v>
      </c>
      <c r="H81" s="116">
        <f>4541660.5+4528</f>
        <v>4546188.5</v>
      </c>
      <c r="I81" s="116">
        <f>4273401.33+4528</f>
        <v>4277929.33</v>
      </c>
      <c r="J81" s="116">
        <f>3849783.06+4528</f>
        <v>3854311.06</v>
      </c>
      <c r="K81" s="116"/>
      <c r="L81" s="116"/>
      <c r="M81" s="116"/>
      <c r="N81" s="116">
        <f t="shared" si="2"/>
        <v>4546188.5</v>
      </c>
      <c r="O81" s="116">
        <f t="shared" si="3"/>
        <v>4277929.33</v>
      </c>
      <c r="P81" s="116">
        <f t="shared" si="4"/>
        <v>3854311.06</v>
      </c>
      <c r="Q81" s="116">
        <f>312086.7+330.6</f>
        <v>312417.3</v>
      </c>
      <c r="R81" s="116">
        <v>293866.65999999997</v>
      </c>
      <c r="S81" s="116">
        <v>278194.39</v>
      </c>
      <c r="T81" s="116">
        <f t="shared" si="5"/>
        <v>4858605.8</v>
      </c>
      <c r="U81" s="116">
        <f t="shared" si="6"/>
        <v>4571795.99</v>
      </c>
      <c r="V81" s="116">
        <f t="shared" si="7"/>
        <v>4132505.45</v>
      </c>
      <c r="W81" s="116"/>
      <c r="X81" s="116"/>
      <c r="Y81" s="116"/>
      <c r="Z81" s="116">
        <f t="shared" si="8"/>
        <v>4858605.8</v>
      </c>
      <c r="AA81" s="116">
        <f t="shared" si="9"/>
        <v>4571795.99</v>
      </c>
      <c r="AB81" s="116">
        <f t="shared" si="10"/>
        <v>4132505.45</v>
      </c>
      <c r="AC81" s="116"/>
      <c r="AD81" s="116"/>
      <c r="AE81" s="116"/>
      <c r="AF81" s="116">
        <f t="shared" si="11"/>
        <v>4858605.8</v>
      </c>
      <c r="AG81" s="116">
        <f t="shared" si="12"/>
        <v>4571795.99</v>
      </c>
      <c r="AH81" s="116">
        <f t="shared" si="13"/>
        <v>4132505.45</v>
      </c>
      <c r="AI81" s="116"/>
      <c r="AJ81" s="116"/>
      <c r="AK81" s="116"/>
      <c r="AL81" s="116">
        <f t="shared" si="14"/>
        <v>4858605.8</v>
      </c>
      <c r="AM81" s="116">
        <f t="shared" si="15"/>
        <v>4571795.99</v>
      </c>
      <c r="AN81" s="116">
        <f t="shared" si="16"/>
        <v>4132505.45</v>
      </c>
      <c r="AO81" s="116"/>
      <c r="AP81" s="116"/>
      <c r="AQ81" s="116"/>
      <c r="AR81" s="116">
        <f t="shared" si="17"/>
        <v>4858605.8</v>
      </c>
      <c r="AS81" s="116">
        <f t="shared" si="18"/>
        <v>4571795.99</v>
      </c>
      <c r="AT81" s="116">
        <f t="shared" si="19"/>
        <v>4132505.45</v>
      </c>
    </row>
    <row r="82" spans="1:46" ht="51">
      <c r="A82" s="219"/>
      <c r="B82" s="108" t="s">
        <v>463</v>
      </c>
      <c r="C82" s="44" t="s">
        <v>13</v>
      </c>
      <c r="D82" s="220" t="s">
        <v>10</v>
      </c>
      <c r="E82" s="220" t="s">
        <v>454</v>
      </c>
      <c r="F82" s="220" t="s">
        <v>455</v>
      </c>
      <c r="G82" s="43"/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6"/>
      <c r="Z82" s="116"/>
      <c r="AA82" s="116"/>
      <c r="AB82" s="116"/>
      <c r="AC82" s="116">
        <f>AC83</f>
        <v>270326.45</v>
      </c>
      <c r="AD82" s="116">
        <f t="shared" ref="AD82:AE83" si="169">AD83</f>
        <v>1598897.66</v>
      </c>
      <c r="AE82" s="116">
        <f t="shared" si="169"/>
        <v>1598897.66</v>
      </c>
      <c r="AF82" s="116">
        <f t="shared" ref="AF82:AF84" si="170">Z82+AC82</f>
        <v>270326.45</v>
      </c>
      <c r="AG82" s="116">
        <f t="shared" ref="AG82:AG84" si="171">AA82+AD82</f>
        <v>1598897.66</v>
      </c>
      <c r="AH82" s="116">
        <f t="shared" ref="AH82:AH84" si="172">AB82+AE82</f>
        <v>1598897.66</v>
      </c>
      <c r="AI82" s="116">
        <f>AI83</f>
        <v>0</v>
      </c>
      <c r="AJ82" s="116">
        <f t="shared" ref="AJ82:AK83" si="173">AJ83</f>
        <v>0</v>
      </c>
      <c r="AK82" s="116">
        <f t="shared" si="173"/>
        <v>0</v>
      </c>
      <c r="AL82" s="116">
        <f t="shared" si="14"/>
        <v>270326.45</v>
      </c>
      <c r="AM82" s="116">
        <f t="shared" si="15"/>
        <v>1598897.66</v>
      </c>
      <c r="AN82" s="116">
        <f t="shared" si="16"/>
        <v>1598897.66</v>
      </c>
      <c r="AO82" s="116">
        <f>AO83</f>
        <v>0</v>
      </c>
      <c r="AP82" s="116">
        <f t="shared" ref="AP82:AQ83" si="174">AP83</f>
        <v>0</v>
      </c>
      <c r="AQ82" s="116">
        <f t="shared" si="174"/>
        <v>0</v>
      </c>
      <c r="AR82" s="116">
        <f t="shared" si="17"/>
        <v>270326.45</v>
      </c>
      <c r="AS82" s="116">
        <f t="shared" si="18"/>
        <v>1598897.66</v>
      </c>
      <c r="AT82" s="116">
        <f t="shared" si="19"/>
        <v>1598897.66</v>
      </c>
    </row>
    <row r="83" spans="1:46" ht="25.5">
      <c r="A83" s="219"/>
      <c r="B83" s="80" t="s">
        <v>41</v>
      </c>
      <c r="C83" s="44" t="s">
        <v>13</v>
      </c>
      <c r="D83" s="220" t="s">
        <v>10</v>
      </c>
      <c r="E83" s="220" t="s">
        <v>454</v>
      </c>
      <c r="F83" s="220" t="s">
        <v>455</v>
      </c>
      <c r="G83" s="221" t="s">
        <v>39</v>
      </c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6"/>
      <c r="V83" s="116"/>
      <c r="W83" s="116"/>
      <c r="X83" s="116"/>
      <c r="Y83" s="116"/>
      <c r="Z83" s="116"/>
      <c r="AA83" s="116"/>
      <c r="AB83" s="116"/>
      <c r="AC83" s="116">
        <f>AC84</f>
        <v>270326.45</v>
      </c>
      <c r="AD83" s="116">
        <f t="shared" si="169"/>
        <v>1598897.66</v>
      </c>
      <c r="AE83" s="116">
        <f t="shared" si="169"/>
        <v>1598897.66</v>
      </c>
      <c r="AF83" s="116">
        <f t="shared" si="170"/>
        <v>270326.45</v>
      </c>
      <c r="AG83" s="116">
        <f t="shared" si="171"/>
        <v>1598897.66</v>
      </c>
      <c r="AH83" s="116">
        <f t="shared" si="172"/>
        <v>1598897.66</v>
      </c>
      <c r="AI83" s="116">
        <f>AI84</f>
        <v>0</v>
      </c>
      <c r="AJ83" s="116">
        <f t="shared" si="173"/>
        <v>0</v>
      </c>
      <c r="AK83" s="116">
        <f t="shared" si="173"/>
        <v>0</v>
      </c>
      <c r="AL83" s="116">
        <f t="shared" si="14"/>
        <v>270326.45</v>
      </c>
      <c r="AM83" s="116">
        <f t="shared" si="15"/>
        <v>1598897.66</v>
      </c>
      <c r="AN83" s="116">
        <f t="shared" si="16"/>
        <v>1598897.66</v>
      </c>
      <c r="AO83" s="116">
        <f>AO84</f>
        <v>0</v>
      </c>
      <c r="AP83" s="116">
        <f t="shared" si="174"/>
        <v>0</v>
      </c>
      <c r="AQ83" s="116">
        <f t="shared" si="174"/>
        <v>0</v>
      </c>
      <c r="AR83" s="116">
        <f t="shared" si="17"/>
        <v>270326.45</v>
      </c>
      <c r="AS83" s="116">
        <f t="shared" si="18"/>
        <v>1598897.66</v>
      </c>
      <c r="AT83" s="116">
        <f t="shared" si="19"/>
        <v>1598897.66</v>
      </c>
    </row>
    <row r="84" spans="1:46">
      <c r="A84" s="219"/>
      <c r="B84" s="108" t="s">
        <v>42</v>
      </c>
      <c r="C84" s="44" t="s">
        <v>13</v>
      </c>
      <c r="D84" s="220" t="s">
        <v>10</v>
      </c>
      <c r="E84" s="220" t="s">
        <v>454</v>
      </c>
      <c r="F84" s="220" t="s">
        <v>455</v>
      </c>
      <c r="G84" s="221" t="s">
        <v>40</v>
      </c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  <c r="Z84" s="116"/>
      <c r="AA84" s="116"/>
      <c r="AB84" s="116"/>
      <c r="AC84" s="67">
        <v>270326.45</v>
      </c>
      <c r="AD84" s="67">
        <v>1598897.66</v>
      </c>
      <c r="AE84" s="67">
        <v>1598897.66</v>
      </c>
      <c r="AF84" s="116">
        <f t="shared" si="170"/>
        <v>270326.45</v>
      </c>
      <c r="AG84" s="116">
        <f t="shared" si="171"/>
        <v>1598897.66</v>
      </c>
      <c r="AH84" s="116">
        <f t="shared" si="172"/>
        <v>1598897.66</v>
      </c>
      <c r="AI84" s="67"/>
      <c r="AJ84" s="67"/>
      <c r="AK84" s="67"/>
      <c r="AL84" s="116">
        <f t="shared" si="14"/>
        <v>270326.45</v>
      </c>
      <c r="AM84" s="116">
        <f t="shared" si="15"/>
        <v>1598897.66</v>
      </c>
      <c r="AN84" s="116">
        <f t="shared" si="16"/>
        <v>1598897.66</v>
      </c>
      <c r="AO84" s="67"/>
      <c r="AP84" s="67"/>
      <c r="AQ84" s="67"/>
      <c r="AR84" s="116">
        <f t="shared" si="17"/>
        <v>270326.45</v>
      </c>
      <c r="AS84" s="116">
        <f t="shared" si="18"/>
        <v>1598897.66</v>
      </c>
      <c r="AT84" s="116">
        <f t="shared" si="19"/>
        <v>1598897.66</v>
      </c>
    </row>
    <row r="85" spans="1:46" ht="25.5">
      <c r="A85" s="219"/>
      <c r="B85" s="108" t="s">
        <v>453</v>
      </c>
      <c r="C85" s="40" t="s">
        <v>13</v>
      </c>
      <c r="D85" s="40" t="s">
        <v>10</v>
      </c>
      <c r="E85" s="40" t="s">
        <v>451</v>
      </c>
      <c r="F85" s="40" t="s">
        <v>452</v>
      </c>
      <c r="G85" s="41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6"/>
      <c r="S85" s="116"/>
      <c r="T85" s="116"/>
      <c r="U85" s="116"/>
      <c r="V85" s="116"/>
      <c r="W85" s="116"/>
      <c r="X85" s="116"/>
      <c r="Y85" s="116"/>
      <c r="Z85" s="116"/>
      <c r="AA85" s="116"/>
      <c r="AB85" s="116"/>
      <c r="AC85" s="116">
        <f>AC86</f>
        <v>789752</v>
      </c>
      <c r="AD85" s="116">
        <f t="shared" ref="AD85:AE86" si="175">AD86</f>
        <v>0</v>
      </c>
      <c r="AE85" s="116">
        <f t="shared" si="175"/>
        <v>0</v>
      </c>
      <c r="AF85" s="116">
        <f t="shared" ref="AF85:AF87" si="176">Z85+AC85</f>
        <v>789752</v>
      </c>
      <c r="AG85" s="116">
        <f t="shared" ref="AG85:AG87" si="177">AA85+AD85</f>
        <v>0</v>
      </c>
      <c r="AH85" s="116">
        <f t="shared" ref="AH85:AH87" si="178">AB85+AE85</f>
        <v>0</v>
      </c>
      <c r="AI85" s="116">
        <f>AI86</f>
        <v>0</v>
      </c>
      <c r="AJ85" s="116">
        <f t="shared" ref="AJ85:AK86" si="179">AJ86</f>
        <v>0</v>
      </c>
      <c r="AK85" s="116">
        <f t="shared" si="179"/>
        <v>0</v>
      </c>
      <c r="AL85" s="116">
        <f t="shared" si="14"/>
        <v>789752</v>
      </c>
      <c r="AM85" s="116">
        <f t="shared" si="15"/>
        <v>0</v>
      </c>
      <c r="AN85" s="116">
        <f t="shared" si="16"/>
        <v>0</v>
      </c>
      <c r="AO85" s="116">
        <f>AO86</f>
        <v>0</v>
      </c>
      <c r="AP85" s="116">
        <f t="shared" ref="AP85:AQ86" si="180">AP86</f>
        <v>0</v>
      </c>
      <c r="AQ85" s="116">
        <f t="shared" si="180"/>
        <v>0</v>
      </c>
      <c r="AR85" s="116">
        <f t="shared" si="17"/>
        <v>789752</v>
      </c>
      <c r="AS85" s="116">
        <f t="shared" si="18"/>
        <v>0</v>
      </c>
      <c r="AT85" s="116">
        <f t="shared" si="19"/>
        <v>0</v>
      </c>
    </row>
    <row r="86" spans="1:46" ht="25.5">
      <c r="A86" s="219"/>
      <c r="B86" s="80" t="s">
        <v>41</v>
      </c>
      <c r="C86" s="40" t="s">
        <v>13</v>
      </c>
      <c r="D86" s="40" t="s">
        <v>10</v>
      </c>
      <c r="E86" s="40" t="s">
        <v>451</v>
      </c>
      <c r="F86" s="40" t="s">
        <v>452</v>
      </c>
      <c r="G86" s="41" t="s">
        <v>39</v>
      </c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6"/>
      <c r="V86" s="116"/>
      <c r="W86" s="116"/>
      <c r="X86" s="116"/>
      <c r="Y86" s="116"/>
      <c r="Z86" s="116"/>
      <c r="AA86" s="116"/>
      <c r="AB86" s="116"/>
      <c r="AC86" s="116">
        <f>AC87</f>
        <v>789752</v>
      </c>
      <c r="AD86" s="116">
        <f t="shared" si="175"/>
        <v>0</v>
      </c>
      <c r="AE86" s="116">
        <f t="shared" si="175"/>
        <v>0</v>
      </c>
      <c r="AF86" s="116">
        <f t="shared" si="176"/>
        <v>789752</v>
      </c>
      <c r="AG86" s="116">
        <f t="shared" si="177"/>
        <v>0</v>
      </c>
      <c r="AH86" s="116">
        <f t="shared" si="178"/>
        <v>0</v>
      </c>
      <c r="AI86" s="116">
        <f>AI87</f>
        <v>0</v>
      </c>
      <c r="AJ86" s="116">
        <f t="shared" si="179"/>
        <v>0</v>
      </c>
      <c r="AK86" s="116">
        <f t="shared" si="179"/>
        <v>0</v>
      </c>
      <c r="AL86" s="116">
        <f t="shared" si="14"/>
        <v>789752</v>
      </c>
      <c r="AM86" s="116">
        <f t="shared" si="15"/>
        <v>0</v>
      </c>
      <c r="AN86" s="116">
        <f t="shared" si="16"/>
        <v>0</v>
      </c>
      <c r="AO86" s="116">
        <f>AO87</f>
        <v>0</v>
      </c>
      <c r="AP86" s="116">
        <f t="shared" si="180"/>
        <v>0</v>
      </c>
      <c r="AQ86" s="116">
        <f t="shared" si="180"/>
        <v>0</v>
      </c>
      <c r="AR86" s="116">
        <f t="shared" si="17"/>
        <v>789752</v>
      </c>
      <c r="AS86" s="116">
        <f t="shared" si="18"/>
        <v>0</v>
      </c>
      <c r="AT86" s="116">
        <f t="shared" si="19"/>
        <v>0</v>
      </c>
    </row>
    <row r="87" spans="1:46">
      <c r="A87" s="219"/>
      <c r="B87" s="91" t="s">
        <v>42</v>
      </c>
      <c r="C87" s="40" t="s">
        <v>13</v>
      </c>
      <c r="D87" s="40" t="s">
        <v>10</v>
      </c>
      <c r="E87" s="40" t="s">
        <v>451</v>
      </c>
      <c r="F87" s="40" t="s">
        <v>452</v>
      </c>
      <c r="G87" s="41" t="s">
        <v>40</v>
      </c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6"/>
      <c r="U87" s="116"/>
      <c r="V87" s="116"/>
      <c r="W87" s="116"/>
      <c r="X87" s="116"/>
      <c r="Y87" s="116"/>
      <c r="Z87" s="116"/>
      <c r="AA87" s="116"/>
      <c r="AB87" s="116"/>
      <c r="AC87" s="67">
        <f>551891+237861</f>
        <v>789752</v>
      </c>
      <c r="AD87" s="116"/>
      <c r="AE87" s="116"/>
      <c r="AF87" s="116">
        <f t="shared" si="176"/>
        <v>789752</v>
      </c>
      <c r="AG87" s="116">
        <f t="shared" si="177"/>
        <v>0</v>
      </c>
      <c r="AH87" s="116">
        <f t="shared" si="178"/>
        <v>0</v>
      </c>
      <c r="AI87" s="67"/>
      <c r="AJ87" s="116"/>
      <c r="AK87" s="116"/>
      <c r="AL87" s="116">
        <f t="shared" si="14"/>
        <v>789752</v>
      </c>
      <c r="AM87" s="116">
        <f t="shared" si="15"/>
        <v>0</v>
      </c>
      <c r="AN87" s="116">
        <f t="shared" si="16"/>
        <v>0</v>
      </c>
      <c r="AO87" s="67"/>
      <c r="AP87" s="116"/>
      <c r="AQ87" s="116"/>
      <c r="AR87" s="116">
        <f t="shared" si="17"/>
        <v>789752</v>
      </c>
      <c r="AS87" s="116">
        <f t="shared" si="18"/>
        <v>0</v>
      </c>
      <c r="AT87" s="116">
        <f t="shared" si="19"/>
        <v>0</v>
      </c>
    </row>
    <row r="88" spans="1:46" ht="25.5" customHeight="1">
      <c r="A88" s="27" t="s">
        <v>25</v>
      </c>
      <c r="B88" s="87" t="s">
        <v>90</v>
      </c>
      <c r="C88" s="6" t="s">
        <v>13</v>
      </c>
      <c r="D88" s="6" t="s">
        <v>14</v>
      </c>
      <c r="E88" s="6" t="s">
        <v>99</v>
      </c>
      <c r="F88" s="6" t="s">
        <v>100</v>
      </c>
      <c r="G88" s="17"/>
      <c r="H88" s="64">
        <f>+H96+H105+H89+H108+H111</f>
        <v>20254433</v>
      </c>
      <c r="I88" s="64">
        <f t="shared" ref="I88:J88" si="181">+I96+I105+I89+I108+I111</f>
        <v>20137881.77</v>
      </c>
      <c r="J88" s="64">
        <f t="shared" si="181"/>
        <v>20596508.880000003</v>
      </c>
      <c r="K88" s="64">
        <f t="shared" ref="K88:M88" si="182">+K96+K105+K89+K108+K111</f>
        <v>0</v>
      </c>
      <c r="L88" s="64">
        <f t="shared" si="182"/>
        <v>0</v>
      </c>
      <c r="M88" s="64">
        <f t="shared" si="182"/>
        <v>0</v>
      </c>
      <c r="N88" s="64">
        <f t="shared" si="2"/>
        <v>20254433</v>
      </c>
      <c r="O88" s="64">
        <f t="shared" si="3"/>
        <v>20137881.77</v>
      </c>
      <c r="P88" s="64">
        <f t="shared" si="4"/>
        <v>20596508.880000003</v>
      </c>
      <c r="Q88" s="64">
        <f>+Q96+Q105+Q89+Q108+Q111+Q102</f>
        <v>200000</v>
      </c>
      <c r="R88" s="64">
        <f t="shared" ref="R88:S88" si="183">+R96+R105+R89+R108+R111+R102</f>
        <v>0</v>
      </c>
      <c r="S88" s="64">
        <f t="shared" si="183"/>
        <v>0</v>
      </c>
      <c r="T88" s="64">
        <f t="shared" si="5"/>
        <v>20454433</v>
      </c>
      <c r="U88" s="64">
        <f t="shared" si="6"/>
        <v>20137881.77</v>
      </c>
      <c r="V88" s="64">
        <f t="shared" si="7"/>
        <v>20596508.880000003</v>
      </c>
      <c r="W88" s="64">
        <f>+W96+W105+W89+W108+W111+W102+W99</f>
        <v>351976.31000000006</v>
      </c>
      <c r="X88" s="64">
        <f t="shared" ref="X88:Y88" si="184">+X96+X105+X89+X108+X111+X102+X99</f>
        <v>0</v>
      </c>
      <c r="Y88" s="64">
        <f t="shared" si="184"/>
        <v>0</v>
      </c>
      <c r="Z88" s="64">
        <f t="shared" si="8"/>
        <v>20806409.309999999</v>
      </c>
      <c r="AA88" s="64">
        <f t="shared" si="9"/>
        <v>20137881.77</v>
      </c>
      <c r="AB88" s="64">
        <f t="shared" si="10"/>
        <v>20596508.880000003</v>
      </c>
      <c r="AC88" s="64">
        <f>+AC96+AC105+AC89+AC108+AC111+AC102+AC99</f>
        <v>109478</v>
      </c>
      <c r="AD88" s="64">
        <f t="shared" ref="AD88:AE88" si="185">+AD96+AD105+AD89+AD108+AD111+AD102+AD99</f>
        <v>0</v>
      </c>
      <c r="AE88" s="64">
        <f t="shared" si="185"/>
        <v>0</v>
      </c>
      <c r="AF88" s="64">
        <f t="shared" si="11"/>
        <v>20915887.309999999</v>
      </c>
      <c r="AG88" s="64">
        <f t="shared" si="12"/>
        <v>20137881.77</v>
      </c>
      <c r="AH88" s="64">
        <f t="shared" si="13"/>
        <v>20596508.880000003</v>
      </c>
      <c r="AI88" s="64">
        <f>+AI96+AI105+AI89+AI108+AI111+AI102+AI99</f>
        <v>263021</v>
      </c>
      <c r="AJ88" s="64">
        <f t="shared" ref="AJ88:AK88" si="186">+AJ96+AJ105+AJ89+AJ108+AJ111+AJ102+AJ99</f>
        <v>0</v>
      </c>
      <c r="AK88" s="64">
        <f t="shared" si="186"/>
        <v>0</v>
      </c>
      <c r="AL88" s="64">
        <f t="shared" si="14"/>
        <v>21178908.309999999</v>
      </c>
      <c r="AM88" s="64">
        <f t="shared" si="15"/>
        <v>20137881.77</v>
      </c>
      <c r="AN88" s="64">
        <f t="shared" si="16"/>
        <v>20596508.880000003</v>
      </c>
      <c r="AO88" s="64">
        <f>+AO96+AO105+AO89+AO108+AO111+AO102+AO99</f>
        <v>55288.06</v>
      </c>
      <c r="AP88" s="64">
        <f t="shared" ref="AP88:AQ88" si="187">+AP96+AP105+AP89+AP108+AP111+AP102+AP99</f>
        <v>0</v>
      </c>
      <c r="AQ88" s="64">
        <f t="shared" si="187"/>
        <v>0</v>
      </c>
      <c r="AR88" s="64">
        <f t="shared" si="17"/>
        <v>21234196.369999997</v>
      </c>
      <c r="AS88" s="64">
        <f t="shared" si="18"/>
        <v>20137881.77</v>
      </c>
      <c r="AT88" s="64">
        <f t="shared" si="19"/>
        <v>20596508.880000003</v>
      </c>
    </row>
    <row r="89" spans="1:46" ht="25.5" customHeight="1">
      <c r="A89" s="143"/>
      <c r="B89" s="88" t="s">
        <v>192</v>
      </c>
      <c r="C89" s="40" t="s">
        <v>13</v>
      </c>
      <c r="D89" s="40" t="s">
        <v>14</v>
      </c>
      <c r="E89" s="40" t="s">
        <v>99</v>
      </c>
      <c r="F89" s="40" t="s">
        <v>189</v>
      </c>
      <c r="G89" s="41"/>
      <c r="H89" s="67">
        <f>H90+H94</f>
        <v>6550200</v>
      </c>
      <c r="I89" s="67">
        <f t="shared" ref="I89:J89" si="188">I90+I94</f>
        <v>6609480</v>
      </c>
      <c r="J89" s="67">
        <f t="shared" si="188"/>
        <v>6637350</v>
      </c>
      <c r="K89" s="67">
        <f t="shared" ref="K89:M89" si="189">K90+K94</f>
        <v>0</v>
      </c>
      <c r="L89" s="67">
        <f t="shared" si="189"/>
        <v>0</v>
      </c>
      <c r="M89" s="67">
        <f t="shared" si="189"/>
        <v>0</v>
      </c>
      <c r="N89" s="67">
        <f t="shared" si="2"/>
        <v>6550200</v>
      </c>
      <c r="O89" s="67">
        <f t="shared" si="3"/>
        <v>6609480</v>
      </c>
      <c r="P89" s="67">
        <f t="shared" si="4"/>
        <v>6637350</v>
      </c>
      <c r="Q89" s="67">
        <f t="shared" ref="Q89:S89" si="190">Q90+Q94</f>
        <v>0</v>
      </c>
      <c r="R89" s="67">
        <f t="shared" si="190"/>
        <v>0</v>
      </c>
      <c r="S89" s="67">
        <f t="shared" si="190"/>
        <v>0</v>
      </c>
      <c r="T89" s="67">
        <f t="shared" si="5"/>
        <v>6550200</v>
      </c>
      <c r="U89" s="67">
        <f t="shared" si="6"/>
        <v>6609480</v>
      </c>
      <c r="V89" s="67">
        <f t="shared" si="7"/>
        <v>6637350</v>
      </c>
      <c r="W89" s="67">
        <f t="shared" ref="W89:Y89" si="191">W90+W94</f>
        <v>-3000000</v>
      </c>
      <c r="X89" s="67">
        <f t="shared" si="191"/>
        <v>0</v>
      </c>
      <c r="Y89" s="67">
        <f t="shared" si="191"/>
        <v>0</v>
      </c>
      <c r="Z89" s="67">
        <f t="shared" si="8"/>
        <v>3550200</v>
      </c>
      <c r="AA89" s="67">
        <f t="shared" si="9"/>
        <v>6609480</v>
      </c>
      <c r="AB89" s="67">
        <f t="shared" si="10"/>
        <v>6637350</v>
      </c>
      <c r="AC89" s="67">
        <f t="shared" ref="AC89:AE89" si="192">AC90+AC94</f>
        <v>0</v>
      </c>
      <c r="AD89" s="67">
        <f t="shared" si="192"/>
        <v>0</v>
      </c>
      <c r="AE89" s="67">
        <f t="shared" si="192"/>
        <v>0</v>
      </c>
      <c r="AF89" s="67">
        <f t="shared" si="11"/>
        <v>3550200</v>
      </c>
      <c r="AG89" s="67">
        <f t="shared" si="12"/>
        <v>6609480</v>
      </c>
      <c r="AH89" s="67">
        <f t="shared" si="13"/>
        <v>6637350</v>
      </c>
      <c r="AI89" s="67">
        <f t="shared" ref="AI89:AK89" si="193">AI90+AI94</f>
        <v>0</v>
      </c>
      <c r="AJ89" s="67">
        <f t="shared" si="193"/>
        <v>0</v>
      </c>
      <c r="AK89" s="67">
        <f t="shared" si="193"/>
        <v>0</v>
      </c>
      <c r="AL89" s="67">
        <f t="shared" si="14"/>
        <v>3550200</v>
      </c>
      <c r="AM89" s="67">
        <f t="shared" si="15"/>
        <v>6609480</v>
      </c>
      <c r="AN89" s="67">
        <f t="shared" si="16"/>
        <v>6637350</v>
      </c>
      <c r="AO89" s="67">
        <f t="shared" ref="AO89:AQ89" si="194">AO90+AO94</f>
        <v>0</v>
      </c>
      <c r="AP89" s="67">
        <f t="shared" si="194"/>
        <v>0</v>
      </c>
      <c r="AQ89" s="67">
        <f t="shared" si="194"/>
        <v>0</v>
      </c>
      <c r="AR89" s="67">
        <f t="shared" si="17"/>
        <v>3550200</v>
      </c>
      <c r="AS89" s="67">
        <f t="shared" si="18"/>
        <v>6609480</v>
      </c>
      <c r="AT89" s="67">
        <f t="shared" si="19"/>
        <v>6637350</v>
      </c>
    </row>
    <row r="90" spans="1:46" ht="25.5">
      <c r="A90" s="149"/>
      <c r="B90" s="80" t="s">
        <v>41</v>
      </c>
      <c r="C90" s="40" t="s">
        <v>13</v>
      </c>
      <c r="D90" s="40" t="s">
        <v>14</v>
      </c>
      <c r="E90" s="40" t="s">
        <v>99</v>
      </c>
      <c r="F90" s="40" t="s">
        <v>189</v>
      </c>
      <c r="G90" s="41" t="s">
        <v>39</v>
      </c>
      <c r="H90" s="67">
        <f>H91+H92+H93</f>
        <v>6496537.6799999997</v>
      </c>
      <c r="I90" s="67">
        <f t="shared" ref="I90:J90" si="195">I91+I92+I93</f>
        <v>6555533</v>
      </c>
      <c r="J90" s="67">
        <f t="shared" si="195"/>
        <v>6583243</v>
      </c>
      <c r="K90" s="67">
        <f t="shared" ref="K90:M90" si="196">K91+K92+K93</f>
        <v>0</v>
      </c>
      <c r="L90" s="67">
        <f t="shared" si="196"/>
        <v>0</v>
      </c>
      <c r="M90" s="67">
        <f t="shared" si="196"/>
        <v>0</v>
      </c>
      <c r="N90" s="67">
        <f t="shared" si="2"/>
        <v>6496537.6799999997</v>
      </c>
      <c r="O90" s="67">
        <f t="shared" si="3"/>
        <v>6555533</v>
      </c>
      <c r="P90" s="67">
        <f t="shared" si="4"/>
        <v>6583243</v>
      </c>
      <c r="Q90" s="67">
        <f t="shared" ref="Q90:S90" si="197">Q91+Q92+Q93</f>
        <v>0</v>
      </c>
      <c r="R90" s="67">
        <f t="shared" si="197"/>
        <v>0</v>
      </c>
      <c r="S90" s="67">
        <f t="shared" si="197"/>
        <v>0</v>
      </c>
      <c r="T90" s="67">
        <f t="shared" si="5"/>
        <v>6496537.6799999997</v>
      </c>
      <c r="U90" s="67">
        <f t="shared" si="6"/>
        <v>6555533</v>
      </c>
      <c r="V90" s="67">
        <f t="shared" si="7"/>
        <v>6583243</v>
      </c>
      <c r="W90" s="67">
        <f t="shared" ref="W90:Y90" si="198">W91+W92+W93</f>
        <v>-3000000</v>
      </c>
      <c r="X90" s="67">
        <f t="shared" si="198"/>
        <v>0</v>
      </c>
      <c r="Y90" s="67">
        <f t="shared" si="198"/>
        <v>0</v>
      </c>
      <c r="Z90" s="67">
        <f t="shared" si="8"/>
        <v>3496537.6799999997</v>
      </c>
      <c r="AA90" s="67">
        <f t="shared" si="9"/>
        <v>6555533</v>
      </c>
      <c r="AB90" s="67">
        <f t="shared" si="10"/>
        <v>6583243</v>
      </c>
      <c r="AC90" s="67">
        <f t="shared" ref="AC90:AE90" si="199">AC91+AC92+AC93</f>
        <v>0</v>
      </c>
      <c r="AD90" s="67">
        <f t="shared" si="199"/>
        <v>0</v>
      </c>
      <c r="AE90" s="67">
        <f t="shared" si="199"/>
        <v>0</v>
      </c>
      <c r="AF90" s="67">
        <f t="shared" si="11"/>
        <v>3496537.6799999997</v>
      </c>
      <c r="AG90" s="67">
        <f t="shared" si="12"/>
        <v>6555533</v>
      </c>
      <c r="AH90" s="67">
        <f t="shared" si="13"/>
        <v>6583243</v>
      </c>
      <c r="AI90" s="67">
        <f t="shared" ref="AI90:AK90" si="200">AI91+AI92+AI93</f>
        <v>0</v>
      </c>
      <c r="AJ90" s="67">
        <f t="shared" si="200"/>
        <v>0</v>
      </c>
      <c r="AK90" s="67">
        <f t="shared" si="200"/>
        <v>0</v>
      </c>
      <c r="AL90" s="67">
        <f t="shared" si="14"/>
        <v>3496537.6799999997</v>
      </c>
      <c r="AM90" s="67">
        <f t="shared" si="15"/>
        <v>6555533</v>
      </c>
      <c r="AN90" s="67">
        <f t="shared" si="16"/>
        <v>6583243</v>
      </c>
      <c r="AO90" s="67">
        <f t="shared" ref="AO90:AQ90" si="201">AO91+AO92+AO93</f>
        <v>0</v>
      </c>
      <c r="AP90" s="67">
        <f t="shared" si="201"/>
        <v>0</v>
      </c>
      <c r="AQ90" s="67">
        <f t="shared" si="201"/>
        <v>0</v>
      </c>
      <c r="AR90" s="67">
        <f t="shared" si="17"/>
        <v>3496537.6799999997</v>
      </c>
      <c r="AS90" s="67">
        <f t="shared" si="18"/>
        <v>6555533</v>
      </c>
      <c r="AT90" s="67">
        <f t="shared" si="19"/>
        <v>6583243</v>
      </c>
    </row>
    <row r="91" spans="1:46">
      <c r="A91" s="149"/>
      <c r="B91" s="108" t="s">
        <v>42</v>
      </c>
      <c r="C91" s="40" t="s">
        <v>13</v>
      </c>
      <c r="D91" s="40" t="s">
        <v>14</v>
      </c>
      <c r="E91" s="40" t="s">
        <v>99</v>
      </c>
      <c r="F91" s="40" t="s">
        <v>189</v>
      </c>
      <c r="G91" s="41" t="s">
        <v>40</v>
      </c>
      <c r="H91" s="67">
        <f>6336337.68+53400</f>
        <v>6389737.6799999997</v>
      </c>
      <c r="I91" s="67">
        <v>6447633</v>
      </c>
      <c r="J91" s="67">
        <v>6474843</v>
      </c>
      <c r="K91" s="67"/>
      <c r="L91" s="67"/>
      <c r="M91" s="67"/>
      <c r="N91" s="67">
        <f t="shared" si="2"/>
        <v>6389737.6799999997</v>
      </c>
      <c r="O91" s="67">
        <f t="shared" si="3"/>
        <v>6447633</v>
      </c>
      <c r="P91" s="67">
        <f t="shared" si="4"/>
        <v>6474843</v>
      </c>
      <c r="Q91" s="67"/>
      <c r="R91" s="67"/>
      <c r="S91" s="67"/>
      <c r="T91" s="67">
        <f t="shared" si="5"/>
        <v>6389737.6799999997</v>
      </c>
      <c r="U91" s="67">
        <f t="shared" si="6"/>
        <v>6447633</v>
      </c>
      <c r="V91" s="67">
        <f t="shared" si="7"/>
        <v>6474843</v>
      </c>
      <c r="W91" s="67"/>
      <c r="X91" s="67"/>
      <c r="Y91" s="67"/>
      <c r="Z91" s="67">
        <f t="shared" si="8"/>
        <v>6389737.6799999997</v>
      </c>
      <c r="AA91" s="67">
        <f t="shared" si="9"/>
        <v>6447633</v>
      </c>
      <c r="AB91" s="67">
        <f t="shared" si="10"/>
        <v>6474843</v>
      </c>
      <c r="AC91" s="67">
        <v>-3000000</v>
      </c>
      <c r="AD91" s="67"/>
      <c r="AE91" s="67"/>
      <c r="AF91" s="67">
        <f t="shared" si="11"/>
        <v>3389737.6799999997</v>
      </c>
      <c r="AG91" s="67">
        <f t="shared" si="12"/>
        <v>6447633</v>
      </c>
      <c r="AH91" s="67">
        <f t="shared" si="13"/>
        <v>6474843</v>
      </c>
      <c r="AI91" s="67"/>
      <c r="AJ91" s="67"/>
      <c r="AK91" s="67"/>
      <c r="AL91" s="67">
        <f t="shared" si="14"/>
        <v>3389737.6799999997</v>
      </c>
      <c r="AM91" s="67">
        <f t="shared" si="15"/>
        <v>6447633</v>
      </c>
      <c r="AN91" s="67">
        <f t="shared" si="16"/>
        <v>6474843</v>
      </c>
      <c r="AO91" s="67"/>
      <c r="AP91" s="67"/>
      <c r="AQ91" s="67"/>
      <c r="AR91" s="67">
        <f t="shared" si="17"/>
        <v>3389737.6799999997</v>
      </c>
      <c r="AS91" s="67">
        <f t="shared" si="18"/>
        <v>6447633</v>
      </c>
      <c r="AT91" s="67">
        <f t="shared" si="19"/>
        <v>6474843</v>
      </c>
    </row>
    <row r="92" spans="1:46">
      <c r="A92" s="149"/>
      <c r="B92" s="88" t="s">
        <v>193</v>
      </c>
      <c r="C92" s="40" t="s">
        <v>13</v>
      </c>
      <c r="D92" s="40" t="s">
        <v>14</v>
      </c>
      <c r="E92" s="40" t="s">
        <v>99</v>
      </c>
      <c r="F92" s="40" t="s">
        <v>189</v>
      </c>
      <c r="G92" s="41" t="s">
        <v>190</v>
      </c>
      <c r="H92" s="67">
        <v>53400</v>
      </c>
      <c r="I92" s="67">
        <v>53950</v>
      </c>
      <c r="J92" s="67">
        <v>54200</v>
      </c>
      <c r="K92" s="67"/>
      <c r="L92" s="67"/>
      <c r="M92" s="67"/>
      <c r="N92" s="67">
        <f t="shared" si="2"/>
        <v>53400</v>
      </c>
      <c r="O92" s="67">
        <f t="shared" si="3"/>
        <v>53950</v>
      </c>
      <c r="P92" s="67">
        <f t="shared" si="4"/>
        <v>54200</v>
      </c>
      <c r="Q92" s="67"/>
      <c r="R92" s="67"/>
      <c r="S92" s="67"/>
      <c r="T92" s="67">
        <f t="shared" si="5"/>
        <v>53400</v>
      </c>
      <c r="U92" s="67">
        <f t="shared" si="6"/>
        <v>53950</v>
      </c>
      <c r="V92" s="67">
        <f t="shared" si="7"/>
        <v>54200</v>
      </c>
      <c r="W92" s="67">
        <v>-3000000</v>
      </c>
      <c r="X92" s="67"/>
      <c r="Y92" s="67"/>
      <c r="Z92" s="67">
        <f t="shared" si="8"/>
        <v>-2946600</v>
      </c>
      <c r="AA92" s="67">
        <f t="shared" si="9"/>
        <v>53950</v>
      </c>
      <c r="AB92" s="67">
        <f t="shared" si="10"/>
        <v>54200</v>
      </c>
      <c r="AC92" s="67">
        <v>3000000</v>
      </c>
      <c r="AD92" s="67"/>
      <c r="AE92" s="67"/>
      <c r="AF92" s="67">
        <f t="shared" si="11"/>
        <v>53400</v>
      </c>
      <c r="AG92" s="67">
        <f t="shared" si="12"/>
        <v>53950</v>
      </c>
      <c r="AH92" s="67">
        <f t="shared" si="13"/>
        <v>54200</v>
      </c>
      <c r="AI92" s="67"/>
      <c r="AJ92" s="67"/>
      <c r="AK92" s="67"/>
      <c r="AL92" s="67">
        <f t="shared" si="14"/>
        <v>53400</v>
      </c>
      <c r="AM92" s="67">
        <f t="shared" si="15"/>
        <v>53950</v>
      </c>
      <c r="AN92" s="67">
        <f t="shared" si="16"/>
        <v>54200</v>
      </c>
      <c r="AO92" s="67"/>
      <c r="AP92" s="67"/>
      <c r="AQ92" s="67"/>
      <c r="AR92" s="67">
        <f t="shared" si="17"/>
        <v>53400</v>
      </c>
      <c r="AS92" s="67">
        <f t="shared" si="18"/>
        <v>53950</v>
      </c>
      <c r="AT92" s="67">
        <f t="shared" si="19"/>
        <v>54200</v>
      </c>
    </row>
    <row r="93" spans="1:46" ht="25.5">
      <c r="A93" s="149"/>
      <c r="B93" s="88" t="s">
        <v>194</v>
      </c>
      <c r="C93" s="40" t="s">
        <v>13</v>
      </c>
      <c r="D93" s="40" t="s">
        <v>14</v>
      </c>
      <c r="E93" s="40" t="s">
        <v>99</v>
      </c>
      <c r="F93" s="40" t="s">
        <v>189</v>
      </c>
      <c r="G93" s="41" t="s">
        <v>191</v>
      </c>
      <c r="H93" s="67">
        <v>53400</v>
      </c>
      <c r="I93" s="67">
        <v>53950</v>
      </c>
      <c r="J93" s="67">
        <v>54200</v>
      </c>
      <c r="K93" s="67"/>
      <c r="L93" s="67"/>
      <c r="M93" s="67"/>
      <c r="N93" s="67">
        <f t="shared" si="2"/>
        <v>53400</v>
      </c>
      <c r="O93" s="67">
        <f t="shared" si="3"/>
        <v>53950</v>
      </c>
      <c r="P93" s="67">
        <f t="shared" si="4"/>
        <v>54200</v>
      </c>
      <c r="Q93" s="67"/>
      <c r="R93" s="67"/>
      <c r="S93" s="67"/>
      <c r="T93" s="67">
        <f t="shared" si="5"/>
        <v>53400</v>
      </c>
      <c r="U93" s="67">
        <f t="shared" si="6"/>
        <v>53950</v>
      </c>
      <c r="V93" s="67">
        <f t="shared" si="7"/>
        <v>54200</v>
      </c>
      <c r="W93" s="67"/>
      <c r="X93" s="67"/>
      <c r="Y93" s="67"/>
      <c r="Z93" s="67">
        <f t="shared" si="8"/>
        <v>53400</v>
      </c>
      <c r="AA93" s="67">
        <f t="shared" si="9"/>
        <v>53950</v>
      </c>
      <c r="AB93" s="67">
        <f t="shared" si="10"/>
        <v>54200</v>
      </c>
      <c r="AC93" s="67"/>
      <c r="AD93" s="67"/>
      <c r="AE93" s="67"/>
      <c r="AF93" s="67">
        <f t="shared" si="11"/>
        <v>53400</v>
      </c>
      <c r="AG93" s="67">
        <f t="shared" si="12"/>
        <v>53950</v>
      </c>
      <c r="AH93" s="67">
        <f t="shared" si="13"/>
        <v>54200</v>
      </c>
      <c r="AI93" s="67"/>
      <c r="AJ93" s="67"/>
      <c r="AK93" s="67"/>
      <c r="AL93" s="67">
        <f t="shared" si="14"/>
        <v>53400</v>
      </c>
      <c r="AM93" s="67">
        <f t="shared" si="15"/>
        <v>53950</v>
      </c>
      <c r="AN93" s="67">
        <f t="shared" si="16"/>
        <v>54200</v>
      </c>
      <c r="AO93" s="67"/>
      <c r="AP93" s="67"/>
      <c r="AQ93" s="67"/>
      <c r="AR93" s="67">
        <f t="shared" si="17"/>
        <v>53400</v>
      </c>
      <c r="AS93" s="67">
        <f t="shared" si="18"/>
        <v>53950</v>
      </c>
      <c r="AT93" s="67">
        <f t="shared" si="19"/>
        <v>54200</v>
      </c>
    </row>
    <row r="94" spans="1:46">
      <c r="A94" s="149"/>
      <c r="B94" s="88" t="s">
        <v>47</v>
      </c>
      <c r="C94" s="40" t="s">
        <v>13</v>
      </c>
      <c r="D94" s="40" t="s">
        <v>14</v>
      </c>
      <c r="E94" s="40" t="s">
        <v>99</v>
      </c>
      <c r="F94" s="40" t="s">
        <v>189</v>
      </c>
      <c r="G94" s="41" t="s">
        <v>45</v>
      </c>
      <c r="H94" s="67">
        <f>H95</f>
        <v>53662.32</v>
      </c>
      <c r="I94" s="67">
        <f t="shared" ref="I94:M94" si="202">I95</f>
        <v>53947</v>
      </c>
      <c r="J94" s="67">
        <f t="shared" si="202"/>
        <v>54107</v>
      </c>
      <c r="K94" s="67">
        <f t="shared" si="202"/>
        <v>0</v>
      </c>
      <c r="L94" s="67">
        <f t="shared" si="202"/>
        <v>0</v>
      </c>
      <c r="M94" s="67">
        <f t="shared" si="202"/>
        <v>0</v>
      </c>
      <c r="N94" s="67">
        <f t="shared" si="2"/>
        <v>53662.32</v>
      </c>
      <c r="O94" s="67">
        <f t="shared" si="3"/>
        <v>53947</v>
      </c>
      <c r="P94" s="67">
        <f t="shared" si="4"/>
        <v>54107</v>
      </c>
      <c r="Q94" s="67">
        <f t="shared" ref="Q94:S94" si="203">Q95</f>
        <v>0</v>
      </c>
      <c r="R94" s="67">
        <f t="shared" si="203"/>
        <v>0</v>
      </c>
      <c r="S94" s="67">
        <f t="shared" si="203"/>
        <v>0</v>
      </c>
      <c r="T94" s="67">
        <f t="shared" si="5"/>
        <v>53662.32</v>
      </c>
      <c r="U94" s="67">
        <f t="shared" si="6"/>
        <v>53947</v>
      </c>
      <c r="V94" s="67">
        <f t="shared" si="7"/>
        <v>54107</v>
      </c>
      <c r="W94" s="67">
        <f t="shared" ref="W94:Y94" si="204">W95</f>
        <v>0</v>
      </c>
      <c r="X94" s="67">
        <f t="shared" si="204"/>
        <v>0</v>
      </c>
      <c r="Y94" s="67">
        <f t="shared" si="204"/>
        <v>0</v>
      </c>
      <c r="Z94" s="67">
        <f t="shared" si="8"/>
        <v>53662.32</v>
      </c>
      <c r="AA94" s="67">
        <f t="shared" si="9"/>
        <v>53947</v>
      </c>
      <c r="AB94" s="67">
        <f t="shared" si="10"/>
        <v>54107</v>
      </c>
      <c r="AC94" s="67">
        <f t="shared" ref="AC94:AE94" si="205">AC95</f>
        <v>0</v>
      </c>
      <c r="AD94" s="67">
        <f t="shared" si="205"/>
        <v>0</v>
      </c>
      <c r="AE94" s="67">
        <f t="shared" si="205"/>
        <v>0</v>
      </c>
      <c r="AF94" s="67">
        <f t="shared" si="11"/>
        <v>53662.32</v>
      </c>
      <c r="AG94" s="67">
        <f t="shared" si="12"/>
        <v>53947</v>
      </c>
      <c r="AH94" s="67">
        <f t="shared" si="13"/>
        <v>54107</v>
      </c>
      <c r="AI94" s="67">
        <f t="shared" ref="AI94:AK94" si="206">AI95</f>
        <v>0</v>
      </c>
      <c r="AJ94" s="67">
        <f t="shared" si="206"/>
        <v>0</v>
      </c>
      <c r="AK94" s="67">
        <f t="shared" si="206"/>
        <v>0</v>
      </c>
      <c r="AL94" s="67">
        <f t="shared" si="14"/>
        <v>53662.32</v>
      </c>
      <c r="AM94" s="67">
        <f t="shared" si="15"/>
        <v>53947</v>
      </c>
      <c r="AN94" s="67">
        <f t="shared" si="16"/>
        <v>54107</v>
      </c>
      <c r="AO94" s="67">
        <f t="shared" ref="AO94:AQ94" si="207">AO95</f>
        <v>0</v>
      </c>
      <c r="AP94" s="67">
        <f t="shared" si="207"/>
        <v>0</v>
      </c>
      <c r="AQ94" s="67">
        <f t="shared" si="207"/>
        <v>0</v>
      </c>
      <c r="AR94" s="67">
        <f t="shared" si="17"/>
        <v>53662.32</v>
      </c>
      <c r="AS94" s="67">
        <f t="shared" si="18"/>
        <v>53947</v>
      </c>
      <c r="AT94" s="67">
        <f t="shared" si="19"/>
        <v>54107</v>
      </c>
    </row>
    <row r="95" spans="1:46" ht="38.25">
      <c r="A95" s="149"/>
      <c r="B95" s="235" t="s">
        <v>464</v>
      </c>
      <c r="C95" s="40" t="s">
        <v>13</v>
      </c>
      <c r="D95" s="40" t="s">
        <v>14</v>
      </c>
      <c r="E95" s="40" t="s">
        <v>99</v>
      </c>
      <c r="F95" s="40" t="s">
        <v>189</v>
      </c>
      <c r="G95" s="41" t="s">
        <v>46</v>
      </c>
      <c r="H95" s="67">
        <v>53662.32</v>
      </c>
      <c r="I95" s="67">
        <v>53947</v>
      </c>
      <c r="J95" s="67">
        <v>54107</v>
      </c>
      <c r="K95" s="67"/>
      <c r="L95" s="67"/>
      <c r="M95" s="67"/>
      <c r="N95" s="67">
        <f t="shared" si="2"/>
        <v>53662.32</v>
      </c>
      <c r="O95" s="67">
        <f t="shared" si="3"/>
        <v>53947</v>
      </c>
      <c r="P95" s="67">
        <f t="shared" si="4"/>
        <v>54107</v>
      </c>
      <c r="Q95" s="67"/>
      <c r="R95" s="67"/>
      <c r="S95" s="67"/>
      <c r="T95" s="67">
        <f t="shared" si="5"/>
        <v>53662.32</v>
      </c>
      <c r="U95" s="67">
        <f t="shared" si="6"/>
        <v>53947</v>
      </c>
      <c r="V95" s="67">
        <f t="shared" si="7"/>
        <v>54107</v>
      </c>
      <c r="W95" s="67"/>
      <c r="X95" s="67"/>
      <c r="Y95" s="67"/>
      <c r="Z95" s="67">
        <f t="shared" si="8"/>
        <v>53662.32</v>
      </c>
      <c r="AA95" s="67">
        <f t="shared" si="9"/>
        <v>53947</v>
      </c>
      <c r="AB95" s="67">
        <f t="shared" si="10"/>
        <v>54107</v>
      </c>
      <c r="AC95" s="67"/>
      <c r="AD95" s="67"/>
      <c r="AE95" s="67"/>
      <c r="AF95" s="67">
        <f t="shared" si="11"/>
        <v>53662.32</v>
      </c>
      <c r="AG95" s="67">
        <f t="shared" si="12"/>
        <v>53947</v>
      </c>
      <c r="AH95" s="67">
        <f t="shared" si="13"/>
        <v>54107</v>
      </c>
      <c r="AI95" s="67"/>
      <c r="AJ95" s="67"/>
      <c r="AK95" s="67"/>
      <c r="AL95" s="67">
        <f t="shared" si="14"/>
        <v>53662.32</v>
      </c>
      <c r="AM95" s="67">
        <f t="shared" si="15"/>
        <v>53947</v>
      </c>
      <c r="AN95" s="67">
        <f t="shared" si="16"/>
        <v>54107</v>
      </c>
      <c r="AO95" s="67"/>
      <c r="AP95" s="67"/>
      <c r="AQ95" s="67"/>
      <c r="AR95" s="67">
        <f t="shared" si="17"/>
        <v>53662.32</v>
      </c>
      <c r="AS95" s="67">
        <f t="shared" si="18"/>
        <v>53947</v>
      </c>
      <c r="AT95" s="67">
        <f t="shared" si="19"/>
        <v>54107</v>
      </c>
    </row>
    <row r="96" spans="1:46" ht="25.5">
      <c r="A96" s="276"/>
      <c r="B96" s="62" t="s">
        <v>91</v>
      </c>
      <c r="C96" s="5" t="s">
        <v>13</v>
      </c>
      <c r="D96" s="5" t="s">
        <v>14</v>
      </c>
      <c r="E96" s="5" t="s">
        <v>99</v>
      </c>
      <c r="F96" s="5" t="s">
        <v>106</v>
      </c>
      <c r="G96" s="17"/>
      <c r="H96" s="63">
        <f>H97</f>
        <v>6526818</v>
      </c>
      <c r="I96" s="63">
        <f t="shared" ref="I96:M97" si="208">I97</f>
        <v>6662498.7699999996</v>
      </c>
      <c r="J96" s="63">
        <f t="shared" si="208"/>
        <v>6834240.8800000008</v>
      </c>
      <c r="K96" s="63">
        <f t="shared" si="208"/>
        <v>0</v>
      </c>
      <c r="L96" s="63">
        <f t="shared" si="208"/>
        <v>0</v>
      </c>
      <c r="M96" s="63">
        <f t="shared" si="208"/>
        <v>0</v>
      </c>
      <c r="N96" s="63">
        <f t="shared" si="2"/>
        <v>6526818</v>
      </c>
      <c r="O96" s="63">
        <f t="shared" si="3"/>
        <v>6662498.7699999996</v>
      </c>
      <c r="P96" s="63">
        <f t="shared" si="4"/>
        <v>6834240.8800000008</v>
      </c>
      <c r="Q96" s="63">
        <f t="shared" ref="Q96:S97" si="209">Q97</f>
        <v>0</v>
      </c>
      <c r="R96" s="63">
        <f t="shared" si="209"/>
        <v>0</v>
      </c>
      <c r="S96" s="63">
        <f t="shared" si="209"/>
        <v>0</v>
      </c>
      <c r="T96" s="63">
        <f t="shared" si="5"/>
        <v>6526818</v>
      </c>
      <c r="U96" s="63">
        <f t="shared" si="6"/>
        <v>6662498.7699999996</v>
      </c>
      <c r="V96" s="63">
        <f t="shared" si="7"/>
        <v>6834240.8800000008</v>
      </c>
      <c r="W96" s="63">
        <f t="shared" ref="W96:Y97" si="210">W97</f>
        <v>2965976.31</v>
      </c>
      <c r="X96" s="63">
        <f t="shared" si="210"/>
        <v>0</v>
      </c>
      <c r="Y96" s="63">
        <f t="shared" si="210"/>
        <v>0</v>
      </c>
      <c r="Z96" s="63">
        <f t="shared" si="8"/>
        <v>9492794.3100000005</v>
      </c>
      <c r="AA96" s="63">
        <f t="shared" si="9"/>
        <v>6662498.7699999996</v>
      </c>
      <c r="AB96" s="63">
        <f t="shared" si="10"/>
        <v>6834240.8800000008</v>
      </c>
      <c r="AC96" s="63">
        <f t="shared" ref="AC96:AE97" si="211">AC97</f>
        <v>0</v>
      </c>
      <c r="AD96" s="63">
        <f t="shared" si="211"/>
        <v>0</v>
      </c>
      <c r="AE96" s="63">
        <f t="shared" si="211"/>
        <v>0</v>
      </c>
      <c r="AF96" s="63">
        <f t="shared" si="11"/>
        <v>9492794.3100000005</v>
      </c>
      <c r="AG96" s="63">
        <f t="shared" si="12"/>
        <v>6662498.7699999996</v>
      </c>
      <c r="AH96" s="63">
        <f t="shared" si="13"/>
        <v>6834240.8800000008</v>
      </c>
      <c r="AI96" s="63">
        <f t="shared" ref="AI96:AK97" si="212">AI97</f>
        <v>0</v>
      </c>
      <c r="AJ96" s="63">
        <f t="shared" si="212"/>
        <v>0</v>
      </c>
      <c r="AK96" s="63">
        <f t="shared" si="212"/>
        <v>0</v>
      </c>
      <c r="AL96" s="63">
        <f t="shared" si="14"/>
        <v>9492794.3100000005</v>
      </c>
      <c r="AM96" s="63">
        <f t="shared" si="15"/>
        <v>6662498.7699999996</v>
      </c>
      <c r="AN96" s="63">
        <f t="shared" si="16"/>
        <v>6834240.8800000008</v>
      </c>
      <c r="AO96" s="63">
        <f t="shared" ref="AO96:AQ97" si="213">AO97</f>
        <v>31658.059999999998</v>
      </c>
      <c r="AP96" s="63">
        <f t="shared" si="213"/>
        <v>0</v>
      </c>
      <c r="AQ96" s="63">
        <f t="shared" si="213"/>
        <v>0</v>
      </c>
      <c r="AR96" s="63">
        <f t="shared" si="17"/>
        <v>9524452.370000001</v>
      </c>
      <c r="AS96" s="63">
        <f t="shared" si="18"/>
        <v>6662498.7699999996</v>
      </c>
      <c r="AT96" s="63">
        <f t="shared" si="19"/>
        <v>6834240.8800000008</v>
      </c>
    </row>
    <row r="97" spans="1:46" ht="25.5">
      <c r="A97" s="277"/>
      <c r="B97" s="80" t="s">
        <v>41</v>
      </c>
      <c r="C97" s="5" t="s">
        <v>13</v>
      </c>
      <c r="D97" s="5" t="s">
        <v>14</v>
      </c>
      <c r="E97" s="5" t="s">
        <v>99</v>
      </c>
      <c r="F97" s="5" t="s">
        <v>106</v>
      </c>
      <c r="G97" s="17" t="s">
        <v>39</v>
      </c>
      <c r="H97" s="63">
        <f>H98</f>
        <v>6526818</v>
      </c>
      <c r="I97" s="63">
        <f t="shared" si="208"/>
        <v>6662498.7699999996</v>
      </c>
      <c r="J97" s="63">
        <f t="shared" si="208"/>
        <v>6834240.8800000008</v>
      </c>
      <c r="K97" s="63">
        <f t="shared" si="208"/>
        <v>0</v>
      </c>
      <c r="L97" s="63">
        <f t="shared" si="208"/>
        <v>0</v>
      </c>
      <c r="M97" s="63">
        <f t="shared" si="208"/>
        <v>0</v>
      </c>
      <c r="N97" s="63">
        <f t="shared" si="2"/>
        <v>6526818</v>
      </c>
      <c r="O97" s="63">
        <f t="shared" si="3"/>
        <v>6662498.7699999996</v>
      </c>
      <c r="P97" s="63">
        <f t="shared" si="4"/>
        <v>6834240.8800000008</v>
      </c>
      <c r="Q97" s="63">
        <f t="shared" si="209"/>
        <v>0</v>
      </c>
      <c r="R97" s="63">
        <f t="shared" si="209"/>
        <v>0</v>
      </c>
      <c r="S97" s="63">
        <f t="shared" si="209"/>
        <v>0</v>
      </c>
      <c r="T97" s="63">
        <f t="shared" si="5"/>
        <v>6526818</v>
      </c>
      <c r="U97" s="63">
        <f t="shared" si="6"/>
        <v>6662498.7699999996</v>
      </c>
      <c r="V97" s="63">
        <f t="shared" si="7"/>
        <v>6834240.8800000008</v>
      </c>
      <c r="W97" s="63">
        <f t="shared" si="210"/>
        <v>2965976.31</v>
      </c>
      <c r="X97" s="63">
        <f t="shared" si="210"/>
        <v>0</v>
      </c>
      <c r="Y97" s="63">
        <f t="shared" si="210"/>
        <v>0</v>
      </c>
      <c r="Z97" s="63">
        <f t="shared" si="8"/>
        <v>9492794.3100000005</v>
      </c>
      <c r="AA97" s="63">
        <f t="shared" si="9"/>
        <v>6662498.7699999996</v>
      </c>
      <c r="AB97" s="63">
        <f t="shared" si="10"/>
        <v>6834240.8800000008</v>
      </c>
      <c r="AC97" s="63">
        <f t="shared" si="211"/>
        <v>0</v>
      </c>
      <c r="AD97" s="63">
        <f t="shared" si="211"/>
        <v>0</v>
      </c>
      <c r="AE97" s="63">
        <f t="shared" si="211"/>
        <v>0</v>
      </c>
      <c r="AF97" s="63">
        <f t="shared" si="11"/>
        <v>9492794.3100000005</v>
      </c>
      <c r="AG97" s="63">
        <f t="shared" si="12"/>
        <v>6662498.7699999996</v>
      </c>
      <c r="AH97" s="63">
        <f t="shared" si="13"/>
        <v>6834240.8800000008</v>
      </c>
      <c r="AI97" s="63">
        <f t="shared" si="212"/>
        <v>0</v>
      </c>
      <c r="AJ97" s="63">
        <f t="shared" si="212"/>
        <v>0</v>
      </c>
      <c r="AK97" s="63">
        <f t="shared" si="212"/>
        <v>0</v>
      </c>
      <c r="AL97" s="63">
        <f t="shared" si="14"/>
        <v>9492794.3100000005</v>
      </c>
      <c r="AM97" s="63">
        <f t="shared" si="15"/>
        <v>6662498.7699999996</v>
      </c>
      <c r="AN97" s="63">
        <f t="shared" si="16"/>
        <v>6834240.8800000008</v>
      </c>
      <c r="AO97" s="63">
        <f t="shared" si="213"/>
        <v>31658.059999999998</v>
      </c>
      <c r="AP97" s="63">
        <f t="shared" si="213"/>
        <v>0</v>
      </c>
      <c r="AQ97" s="63">
        <f t="shared" si="213"/>
        <v>0</v>
      </c>
      <c r="AR97" s="63">
        <f t="shared" si="17"/>
        <v>9524452.370000001</v>
      </c>
      <c r="AS97" s="63">
        <f t="shared" si="18"/>
        <v>6662498.7699999996</v>
      </c>
      <c r="AT97" s="63">
        <f t="shared" si="19"/>
        <v>6834240.8800000008</v>
      </c>
    </row>
    <row r="98" spans="1:46">
      <c r="A98" s="277"/>
      <c r="B98" s="91" t="s">
        <v>42</v>
      </c>
      <c r="C98" s="5" t="s">
        <v>13</v>
      </c>
      <c r="D98" s="5" t="s">
        <v>14</v>
      </c>
      <c r="E98" s="5" t="s">
        <v>99</v>
      </c>
      <c r="F98" s="5" t="s">
        <v>106</v>
      </c>
      <c r="G98" s="17" t="s">
        <v>40</v>
      </c>
      <c r="H98" s="67">
        <f>12912018-6550200+165000</f>
        <v>6526818</v>
      </c>
      <c r="I98" s="67">
        <f>13106978.77-6609480+165000</f>
        <v>6662498.7699999996</v>
      </c>
      <c r="J98" s="67">
        <f>13306590.88-6637350+165000</f>
        <v>6834240.8800000008</v>
      </c>
      <c r="K98" s="67"/>
      <c r="L98" s="67"/>
      <c r="M98" s="67"/>
      <c r="N98" s="67">
        <f t="shared" si="2"/>
        <v>6526818</v>
      </c>
      <c r="O98" s="67">
        <f t="shared" si="3"/>
        <v>6662498.7699999996</v>
      </c>
      <c r="P98" s="67">
        <f t="shared" si="4"/>
        <v>6834240.8800000008</v>
      </c>
      <c r="Q98" s="67"/>
      <c r="R98" s="67"/>
      <c r="S98" s="67"/>
      <c r="T98" s="67">
        <f t="shared" si="5"/>
        <v>6526818</v>
      </c>
      <c r="U98" s="67">
        <f t="shared" si="6"/>
        <v>6662498.7699999996</v>
      </c>
      <c r="V98" s="67">
        <f t="shared" si="7"/>
        <v>6834240.8800000008</v>
      </c>
      <c r="W98" s="67">
        <f>-31163.69+3000000-2860</f>
        <v>2965976.31</v>
      </c>
      <c r="X98" s="67"/>
      <c r="Y98" s="67"/>
      <c r="Z98" s="67">
        <f t="shared" si="8"/>
        <v>9492794.3100000005</v>
      </c>
      <c r="AA98" s="67">
        <f t="shared" si="9"/>
        <v>6662498.7699999996</v>
      </c>
      <c r="AB98" s="67">
        <f t="shared" si="10"/>
        <v>6834240.8800000008</v>
      </c>
      <c r="AC98" s="67"/>
      <c r="AD98" s="67"/>
      <c r="AE98" s="67"/>
      <c r="AF98" s="67">
        <f t="shared" si="11"/>
        <v>9492794.3100000005</v>
      </c>
      <c r="AG98" s="67">
        <f t="shared" si="12"/>
        <v>6662498.7699999996</v>
      </c>
      <c r="AH98" s="67">
        <f t="shared" si="13"/>
        <v>6834240.8800000008</v>
      </c>
      <c r="AI98" s="67"/>
      <c r="AJ98" s="67"/>
      <c r="AK98" s="67"/>
      <c r="AL98" s="67">
        <f t="shared" si="14"/>
        <v>9492794.3100000005</v>
      </c>
      <c r="AM98" s="67">
        <f t="shared" si="15"/>
        <v>6662498.7699999996</v>
      </c>
      <c r="AN98" s="67">
        <f t="shared" si="16"/>
        <v>6834240.8800000008</v>
      </c>
      <c r="AO98" s="67">
        <f>17000+48120.17+36349.2-69811.31</f>
        <v>31658.059999999998</v>
      </c>
      <c r="AP98" s="67"/>
      <c r="AQ98" s="67"/>
      <c r="AR98" s="67">
        <f t="shared" si="17"/>
        <v>9524452.370000001</v>
      </c>
      <c r="AS98" s="67">
        <f t="shared" si="18"/>
        <v>6662498.7699999996</v>
      </c>
      <c r="AT98" s="67">
        <f t="shared" si="19"/>
        <v>6834240.8800000008</v>
      </c>
    </row>
    <row r="99" spans="1:46" ht="25.5">
      <c r="A99" s="276"/>
      <c r="B99" s="91" t="s">
        <v>257</v>
      </c>
      <c r="C99" s="40" t="s">
        <v>13</v>
      </c>
      <c r="D99" s="40" t="s">
        <v>14</v>
      </c>
      <c r="E99" s="40" t="s">
        <v>99</v>
      </c>
      <c r="F99" s="40" t="s">
        <v>175</v>
      </c>
      <c r="G99" s="41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>
        <f>W100</f>
        <v>386000</v>
      </c>
      <c r="X99" s="67">
        <f t="shared" ref="X99:Y100" si="214">X100</f>
        <v>0</v>
      </c>
      <c r="Y99" s="67">
        <f t="shared" si="214"/>
        <v>0</v>
      </c>
      <c r="Z99" s="67">
        <f t="shared" ref="Z99:Z101" si="215">T99+W99</f>
        <v>386000</v>
      </c>
      <c r="AA99" s="67">
        <f t="shared" ref="AA99:AA101" si="216">U99+X99</f>
        <v>0</v>
      </c>
      <c r="AB99" s="67">
        <f t="shared" ref="AB99:AB101" si="217">V99+Y99</f>
        <v>0</v>
      </c>
      <c r="AC99" s="67">
        <f>AC100</f>
        <v>90000</v>
      </c>
      <c r="AD99" s="67">
        <f t="shared" ref="AD99:AE100" si="218">AD100</f>
        <v>0</v>
      </c>
      <c r="AE99" s="67">
        <f t="shared" si="218"/>
        <v>0</v>
      </c>
      <c r="AF99" s="67">
        <f t="shared" si="11"/>
        <v>476000</v>
      </c>
      <c r="AG99" s="67">
        <f t="shared" si="12"/>
        <v>0</v>
      </c>
      <c r="AH99" s="67">
        <f t="shared" si="13"/>
        <v>0</v>
      </c>
      <c r="AI99" s="67">
        <f>AI100</f>
        <v>255021</v>
      </c>
      <c r="AJ99" s="67">
        <f t="shared" ref="AJ99:AK100" si="219">AJ100</f>
        <v>0</v>
      </c>
      <c r="AK99" s="67">
        <f t="shared" si="219"/>
        <v>0</v>
      </c>
      <c r="AL99" s="67">
        <f t="shared" si="14"/>
        <v>731021</v>
      </c>
      <c r="AM99" s="67">
        <f t="shared" si="15"/>
        <v>0</v>
      </c>
      <c r="AN99" s="67">
        <f t="shared" si="16"/>
        <v>0</v>
      </c>
      <c r="AO99" s="67">
        <f>AO100</f>
        <v>7630</v>
      </c>
      <c r="AP99" s="67">
        <f t="shared" ref="AP99:AQ100" si="220">AP100</f>
        <v>0</v>
      </c>
      <c r="AQ99" s="67">
        <f t="shared" si="220"/>
        <v>0</v>
      </c>
      <c r="AR99" s="67">
        <f t="shared" si="17"/>
        <v>738651</v>
      </c>
      <c r="AS99" s="67">
        <f t="shared" si="18"/>
        <v>0</v>
      </c>
      <c r="AT99" s="67">
        <f t="shared" si="19"/>
        <v>0</v>
      </c>
    </row>
    <row r="100" spans="1:46" ht="25.5">
      <c r="A100" s="276"/>
      <c r="B100" s="91" t="s">
        <v>41</v>
      </c>
      <c r="C100" s="40" t="s">
        <v>13</v>
      </c>
      <c r="D100" s="40" t="s">
        <v>14</v>
      </c>
      <c r="E100" s="40" t="s">
        <v>99</v>
      </c>
      <c r="F100" s="40" t="s">
        <v>175</v>
      </c>
      <c r="G100" s="41" t="s">
        <v>39</v>
      </c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>
        <f>W101</f>
        <v>386000</v>
      </c>
      <c r="X100" s="67">
        <f t="shared" si="214"/>
        <v>0</v>
      </c>
      <c r="Y100" s="67">
        <f t="shared" si="214"/>
        <v>0</v>
      </c>
      <c r="Z100" s="67">
        <f t="shared" si="215"/>
        <v>386000</v>
      </c>
      <c r="AA100" s="67">
        <f t="shared" si="216"/>
        <v>0</v>
      </c>
      <c r="AB100" s="67">
        <f t="shared" si="217"/>
        <v>0</v>
      </c>
      <c r="AC100" s="67">
        <f>AC101</f>
        <v>90000</v>
      </c>
      <c r="AD100" s="67">
        <f t="shared" si="218"/>
        <v>0</v>
      </c>
      <c r="AE100" s="67">
        <f t="shared" si="218"/>
        <v>0</v>
      </c>
      <c r="AF100" s="67">
        <f t="shared" si="11"/>
        <v>476000</v>
      </c>
      <c r="AG100" s="67">
        <f t="shared" si="12"/>
        <v>0</v>
      </c>
      <c r="AH100" s="67">
        <f t="shared" si="13"/>
        <v>0</v>
      </c>
      <c r="AI100" s="67">
        <f>AI101</f>
        <v>255021</v>
      </c>
      <c r="AJ100" s="67">
        <f t="shared" si="219"/>
        <v>0</v>
      </c>
      <c r="AK100" s="67">
        <f t="shared" si="219"/>
        <v>0</v>
      </c>
      <c r="AL100" s="67">
        <f t="shared" si="14"/>
        <v>731021</v>
      </c>
      <c r="AM100" s="67">
        <f t="shared" si="15"/>
        <v>0</v>
      </c>
      <c r="AN100" s="67">
        <f t="shared" si="16"/>
        <v>0</v>
      </c>
      <c r="AO100" s="67">
        <f>AO101</f>
        <v>7630</v>
      </c>
      <c r="AP100" s="67">
        <f t="shared" si="220"/>
        <v>0</v>
      </c>
      <c r="AQ100" s="67">
        <f t="shared" si="220"/>
        <v>0</v>
      </c>
      <c r="AR100" s="67">
        <f t="shared" si="17"/>
        <v>738651</v>
      </c>
      <c r="AS100" s="67">
        <f t="shared" si="18"/>
        <v>0</v>
      </c>
      <c r="AT100" s="67">
        <f t="shared" si="19"/>
        <v>0</v>
      </c>
    </row>
    <row r="101" spans="1:46">
      <c r="A101" s="276"/>
      <c r="B101" s="91" t="s">
        <v>42</v>
      </c>
      <c r="C101" s="40" t="s">
        <v>13</v>
      </c>
      <c r="D101" s="40" t="s">
        <v>14</v>
      </c>
      <c r="E101" s="40" t="s">
        <v>99</v>
      </c>
      <c r="F101" s="40" t="s">
        <v>175</v>
      </c>
      <c r="G101" s="41" t="s">
        <v>40</v>
      </c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>
        <v>386000</v>
      </c>
      <c r="X101" s="67"/>
      <c r="Y101" s="67"/>
      <c r="Z101" s="67">
        <f t="shared" si="215"/>
        <v>386000</v>
      </c>
      <c r="AA101" s="67">
        <f t="shared" si="216"/>
        <v>0</v>
      </c>
      <c r="AB101" s="67">
        <f t="shared" si="217"/>
        <v>0</v>
      </c>
      <c r="AC101" s="67">
        <v>90000</v>
      </c>
      <c r="AD101" s="67"/>
      <c r="AE101" s="67"/>
      <c r="AF101" s="67">
        <f t="shared" si="11"/>
        <v>476000</v>
      </c>
      <c r="AG101" s="67">
        <f t="shared" si="12"/>
        <v>0</v>
      </c>
      <c r="AH101" s="67">
        <f t="shared" si="13"/>
        <v>0</v>
      </c>
      <c r="AI101" s="67">
        <v>255021</v>
      </c>
      <c r="AJ101" s="67"/>
      <c r="AK101" s="67"/>
      <c r="AL101" s="67">
        <f t="shared" si="14"/>
        <v>731021</v>
      </c>
      <c r="AM101" s="67">
        <f t="shared" si="15"/>
        <v>0</v>
      </c>
      <c r="AN101" s="67">
        <f t="shared" si="16"/>
        <v>0</v>
      </c>
      <c r="AO101" s="67">
        <v>7630</v>
      </c>
      <c r="AP101" s="67"/>
      <c r="AQ101" s="67"/>
      <c r="AR101" s="67">
        <f t="shared" si="17"/>
        <v>738651</v>
      </c>
      <c r="AS101" s="67">
        <f t="shared" si="18"/>
        <v>0</v>
      </c>
      <c r="AT101" s="67">
        <f t="shared" si="19"/>
        <v>0</v>
      </c>
    </row>
    <row r="102" spans="1:46">
      <c r="A102" s="276"/>
      <c r="B102" s="88" t="s">
        <v>187</v>
      </c>
      <c r="C102" s="5" t="s">
        <v>13</v>
      </c>
      <c r="D102" s="5" t="s">
        <v>14</v>
      </c>
      <c r="E102" s="5" t="s">
        <v>99</v>
      </c>
      <c r="F102" s="60" t="s">
        <v>186</v>
      </c>
      <c r="G102" s="17"/>
      <c r="H102" s="67"/>
      <c r="I102" s="67"/>
      <c r="J102" s="67"/>
      <c r="K102" s="67"/>
      <c r="L102" s="67"/>
      <c r="M102" s="67"/>
      <c r="N102" s="67"/>
      <c r="O102" s="67"/>
      <c r="P102" s="67"/>
      <c r="Q102" s="67">
        <f>Q103</f>
        <v>200000</v>
      </c>
      <c r="R102" s="67">
        <f t="shared" ref="R102:S103" si="221">R103</f>
        <v>0</v>
      </c>
      <c r="S102" s="67">
        <f t="shared" si="221"/>
        <v>0</v>
      </c>
      <c r="T102" s="67">
        <f t="shared" ref="T102:T104" si="222">N102+Q102</f>
        <v>200000</v>
      </c>
      <c r="U102" s="67">
        <f t="shared" ref="U102:U104" si="223">O102+R102</f>
        <v>0</v>
      </c>
      <c r="V102" s="67">
        <f t="shared" ref="V102:V104" si="224">P102+S102</f>
        <v>0</v>
      </c>
      <c r="W102" s="67">
        <f>W103</f>
        <v>0</v>
      </c>
      <c r="X102" s="67">
        <f t="shared" ref="X102:Y103" si="225">X103</f>
        <v>0</v>
      </c>
      <c r="Y102" s="67">
        <f t="shared" si="225"/>
        <v>0</v>
      </c>
      <c r="Z102" s="67">
        <f t="shared" si="8"/>
        <v>200000</v>
      </c>
      <c r="AA102" s="67">
        <f t="shared" si="9"/>
        <v>0</v>
      </c>
      <c r="AB102" s="67">
        <f t="shared" si="10"/>
        <v>0</v>
      </c>
      <c r="AC102" s="67">
        <f>AC103</f>
        <v>0</v>
      </c>
      <c r="AD102" s="67">
        <f t="shared" ref="AD102:AE103" si="226">AD103</f>
        <v>0</v>
      </c>
      <c r="AE102" s="67">
        <f t="shared" si="226"/>
        <v>0</v>
      </c>
      <c r="AF102" s="67">
        <f t="shared" si="11"/>
        <v>200000</v>
      </c>
      <c r="AG102" s="67">
        <f t="shared" si="12"/>
        <v>0</v>
      </c>
      <c r="AH102" s="67">
        <f t="shared" si="13"/>
        <v>0</v>
      </c>
      <c r="AI102" s="67">
        <f>AI103</f>
        <v>0</v>
      </c>
      <c r="AJ102" s="67">
        <f t="shared" ref="AJ102:AK103" si="227">AJ103</f>
        <v>0</v>
      </c>
      <c r="AK102" s="67">
        <f t="shared" si="227"/>
        <v>0</v>
      </c>
      <c r="AL102" s="67">
        <f t="shared" si="14"/>
        <v>200000</v>
      </c>
      <c r="AM102" s="67">
        <f t="shared" si="15"/>
        <v>0</v>
      </c>
      <c r="AN102" s="67">
        <f t="shared" si="16"/>
        <v>0</v>
      </c>
      <c r="AO102" s="67">
        <f>AO103</f>
        <v>0</v>
      </c>
      <c r="AP102" s="67">
        <f t="shared" ref="AP102:AQ103" si="228">AP103</f>
        <v>0</v>
      </c>
      <c r="AQ102" s="67">
        <f t="shared" si="228"/>
        <v>0</v>
      </c>
      <c r="AR102" s="67">
        <f t="shared" si="17"/>
        <v>200000</v>
      </c>
      <c r="AS102" s="67">
        <f t="shared" si="18"/>
        <v>0</v>
      </c>
      <c r="AT102" s="67">
        <f t="shared" si="19"/>
        <v>0</v>
      </c>
    </row>
    <row r="103" spans="1:46" ht="25.5">
      <c r="A103" s="276"/>
      <c r="B103" s="80" t="s">
        <v>41</v>
      </c>
      <c r="C103" s="5" t="s">
        <v>13</v>
      </c>
      <c r="D103" s="5" t="s">
        <v>14</v>
      </c>
      <c r="E103" s="5" t="s">
        <v>99</v>
      </c>
      <c r="F103" s="60" t="s">
        <v>186</v>
      </c>
      <c r="G103" s="61" t="s">
        <v>39</v>
      </c>
      <c r="H103" s="67"/>
      <c r="I103" s="67"/>
      <c r="J103" s="67"/>
      <c r="K103" s="67"/>
      <c r="L103" s="67"/>
      <c r="M103" s="67"/>
      <c r="N103" s="67"/>
      <c r="O103" s="67"/>
      <c r="P103" s="67"/>
      <c r="Q103" s="67">
        <f>Q104</f>
        <v>200000</v>
      </c>
      <c r="R103" s="67">
        <f t="shared" si="221"/>
        <v>0</v>
      </c>
      <c r="S103" s="67">
        <f t="shared" si="221"/>
        <v>0</v>
      </c>
      <c r="T103" s="67">
        <f t="shared" si="222"/>
        <v>200000</v>
      </c>
      <c r="U103" s="67">
        <f t="shared" si="223"/>
        <v>0</v>
      </c>
      <c r="V103" s="67">
        <f t="shared" si="224"/>
        <v>0</v>
      </c>
      <c r="W103" s="67">
        <f>W104</f>
        <v>0</v>
      </c>
      <c r="X103" s="67">
        <f t="shared" si="225"/>
        <v>0</v>
      </c>
      <c r="Y103" s="67">
        <f t="shared" si="225"/>
        <v>0</v>
      </c>
      <c r="Z103" s="67">
        <f t="shared" si="8"/>
        <v>200000</v>
      </c>
      <c r="AA103" s="67">
        <f t="shared" si="9"/>
        <v>0</v>
      </c>
      <c r="AB103" s="67">
        <f t="shared" si="10"/>
        <v>0</v>
      </c>
      <c r="AC103" s="67">
        <f>AC104</f>
        <v>0</v>
      </c>
      <c r="AD103" s="67">
        <f t="shared" si="226"/>
        <v>0</v>
      </c>
      <c r="AE103" s="67">
        <f t="shared" si="226"/>
        <v>0</v>
      </c>
      <c r="AF103" s="67">
        <f t="shared" si="11"/>
        <v>200000</v>
      </c>
      <c r="AG103" s="67">
        <f t="shared" si="12"/>
        <v>0</v>
      </c>
      <c r="AH103" s="67">
        <f t="shared" si="13"/>
        <v>0</v>
      </c>
      <c r="AI103" s="67">
        <f>AI104</f>
        <v>0</v>
      </c>
      <c r="AJ103" s="67">
        <f t="shared" si="227"/>
        <v>0</v>
      </c>
      <c r="AK103" s="67">
        <f t="shared" si="227"/>
        <v>0</v>
      </c>
      <c r="AL103" s="67">
        <f t="shared" si="14"/>
        <v>200000</v>
      </c>
      <c r="AM103" s="67">
        <f t="shared" si="15"/>
        <v>0</v>
      </c>
      <c r="AN103" s="67">
        <f t="shared" si="16"/>
        <v>0</v>
      </c>
      <c r="AO103" s="67">
        <f>AO104</f>
        <v>0</v>
      </c>
      <c r="AP103" s="67">
        <f t="shared" si="228"/>
        <v>0</v>
      </c>
      <c r="AQ103" s="67">
        <f t="shared" si="228"/>
        <v>0</v>
      </c>
      <c r="AR103" s="67">
        <f t="shared" si="17"/>
        <v>200000</v>
      </c>
      <c r="AS103" s="67">
        <f t="shared" si="18"/>
        <v>0</v>
      </c>
      <c r="AT103" s="67">
        <f t="shared" si="19"/>
        <v>0</v>
      </c>
    </row>
    <row r="104" spans="1:46">
      <c r="A104" s="276"/>
      <c r="B104" s="91" t="s">
        <v>42</v>
      </c>
      <c r="C104" s="5" t="s">
        <v>13</v>
      </c>
      <c r="D104" s="5" t="s">
        <v>14</v>
      </c>
      <c r="E104" s="5" t="s">
        <v>99</v>
      </c>
      <c r="F104" s="60" t="s">
        <v>186</v>
      </c>
      <c r="G104" s="61" t="s">
        <v>40</v>
      </c>
      <c r="H104" s="67"/>
      <c r="I104" s="67"/>
      <c r="J104" s="67"/>
      <c r="K104" s="67"/>
      <c r="L104" s="67"/>
      <c r="M104" s="67"/>
      <c r="N104" s="67"/>
      <c r="O104" s="67"/>
      <c r="P104" s="67"/>
      <c r="Q104" s="67">
        <v>200000</v>
      </c>
      <c r="R104" s="67"/>
      <c r="S104" s="67"/>
      <c r="T104" s="67">
        <f t="shared" si="222"/>
        <v>200000</v>
      </c>
      <c r="U104" s="67">
        <f t="shared" si="223"/>
        <v>0</v>
      </c>
      <c r="V104" s="67">
        <f t="shared" si="224"/>
        <v>0</v>
      </c>
      <c r="W104" s="67"/>
      <c r="X104" s="67"/>
      <c r="Y104" s="67"/>
      <c r="Z104" s="67">
        <f t="shared" si="8"/>
        <v>200000</v>
      </c>
      <c r="AA104" s="67">
        <f t="shared" si="9"/>
        <v>0</v>
      </c>
      <c r="AB104" s="67">
        <f t="shared" si="10"/>
        <v>0</v>
      </c>
      <c r="AC104" s="67"/>
      <c r="AD104" s="67"/>
      <c r="AE104" s="67"/>
      <c r="AF104" s="67">
        <f t="shared" si="11"/>
        <v>200000</v>
      </c>
      <c r="AG104" s="67">
        <f t="shared" si="12"/>
        <v>0</v>
      </c>
      <c r="AH104" s="67">
        <f t="shared" si="13"/>
        <v>0</v>
      </c>
      <c r="AI104" s="67"/>
      <c r="AJ104" s="67"/>
      <c r="AK104" s="67"/>
      <c r="AL104" s="67">
        <f t="shared" si="14"/>
        <v>200000</v>
      </c>
      <c r="AM104" s="67">
        <f t="shared" si="15"/>
        <v>0</v>
      </c>
      <c r="AN104" s="67">
        <f t="shared" si="16"/>
        <v>0</v>
      </c>
      <c r="AO104" s="67"/>
      <c r="AP104" s="67"/>
      <c r="AQ104" s="67"/>
      <c r="AR104" s="67">
        <f t="shared" si="17"/>
        <v>200000</v>
      </c>
      <c r="AS104" s="67">
        <f t="shared" si="18"/>
        <v>0</v>
      </c>
      <c r="AT104" s="67">
        <f t="shared" si="19"/>
        <v>0</v>
      </c>
    </row>
    <row r="105" spans="1:46" ht="51">
      <c r="A105" s="276"/>
      <c r="B105" s="119" t="s">
        <v>258</v>
      </c>
      <c r="C105" s="5" t="s">
        <v>13</v>
      </c>
      <c r="D105" s="5" t="s">
        <v>14</v>
      </c>
      <c r="E105" s="5" t="s">
        <v>99</v>
      </c>
      <c r="F105" s="60" t="s">
        <v>151</v>
      </c>
      <c r="G105" s="17"/>
      <c r="H105" s="63">
        <f>H106</f>
        <v>133522</v>
      </c>
      <c r="I105" s="63">
        <f t="shared" ref="I105:M106" si="229">I106</f>
        <v>138863</v>
      </c>
      <c r="J105" s="63">
        <f t="shared" si="229"/>
        <v>157554</v>
      </c>
      <c r="K105" s="63">
        <f t="shared" si="229"/>
        <v>0</v>
      </c>
      <c r="L105" s="63">
        <f t="shared" si="229"/>
        <v>0</v>
      </c>
      <c r="M105" s="63">
        <f t="shared" si="229"/>
        <v>0</v>
      </c>
      <c r="N105" s="63">
        <f t="shared" si="2"/>
        <v>133522</v>
      </c>
      <c r="O105" s="63">
        <f t="shared" si="3"/>
        <v>138863</v>
      </c>
      <c r="P105" s="63">
        <f t="shared" si="4"/>
        <v>157554</v>
      </c>
      <c r="Q105" s="63">
        <f t="shared" ref="Q105:S106" si="230">Q106</f>
        <v>0</v>
      </c>
      <c r="R105" s="63">
        <f t="shared" si="230"/>
        <v>0</v>
      </c>
      <c r="S105" s="63">
        <f t="shared" si="230"/>
        <v>0</v>
      </c>
      <c r="T105" s="63">
        <f t="shared" si="5"/>
        <v>133522</v>
      </c>
      <c r="U105" s="63">
        <f t="shared" si="6"/>
        <v>138863</v>
      </c>
      <c r="V105" s="63">
        <f t="shared" si="7"/>
        <v>157554</v>
      </c>
      <c r="W105" s="63">
        <f t="shared" ref="W105:Y106" si="231">W106</f>
        <v>0</v>
      </c>
      <c r="X105" s="63">
        <f t="shared" si="231"/>
        <v>0</v>
      </c>
      <c r="Y105" s="63">
        <f t="shared" si="231"/>
        <v>0</v>
      </c>
      <c r="Z105" s="63">
        <f t="shared" si="8"/>
        <v>133522</v>
      </c>
      <c r="AA105" s="63">
        <f t="shared" si="9"/>
        <v>138863</v>
      </c>
      <c r="AB105" s="63">
        <f t="shared" si="10"/>
        <v>157554</v>
      </c>
      <c r="AC105" s="63">
        <f t="shared" ref="AC105:AE106" si="232">AC106</f>
        <v>19478</v>
      </c>
      <c r="AD105" s="63">
        <f t="shared" si="232"/>
        <v>0</v>
      </c>
      <c r="AE105" s="63">
        <f t="shared" si="232"/>
        <v>0</v>
      </c>
      <c r="AF105" s="63">
        <f t="shared" si="11"/>
        <v>153000</v>
      </c>
      <c r="AG105" s="63">
        <f t="shared" si="12"/>
        <v>138863</v>
      </c>
      <c r="AH105" s="63">
        <f t="shared" si="13"/>
        <v>157554</v>
      </c>
      <c r="AI105" s="63">
        <f t="shared" ref="AI105:AK106" si="233">AI106</f>
        <v>8000</v>
      </c>
      <c r="AJ105" s="63">
        <f t="shared" si="233"/>
        <v>0</v>
      </c>
      <c r="AK105" s="63">
        <f t="shared" si="233"/>
        <v>0</v>
      </c>
      <c r="AL105" s="63">
        <f t="shared" si="14"/>
        <v>161000</v>
      </c>
      <c r="AM105" s="63">
        <f t="shared" si="15"/>
        <v>138863</v>
      </c>
      <c r="AN105" s="63">
        <f t="shared" si="16"/>
        <v>157554</v>
      </c>
      <c r="AO105" s="63">
        <f t="shared" ref="AO105:AQ106" si="234">AO106</f>
        <v>16000</v>
      </c>
      <c r="AP105" s="63">
        <f t="shared" si="234"/>
        <v>0</v>
      </c>
      <c r="AQ105" s="63">
        <f t="shared" si="234"/>
        <v>0</v>
      </c>
      <c r="AR105" s="63">
        <f t="shared" si="17"/>
        <v>177000</v>
      </c>
      <c r="AS105" s="63">
        <f t="shared" si="18"/>
        <v>138863</v>
      </c>
      <c r="AT105" s="63">
        <f t="shared" si="19"/>
        <v>157554</v>
      </c>
    </row>
    <row r="106" spans="1:46" ht="25.5">
      <c r="A106" s="277"/>
      <c r="B106" s="80" t="s">
        <v>41</v>
      </c>
      <c r="C106" s="5" t="s">
        <v>13</v>
      </c>
      <c r="D106" s="5" t="s">
        <v>14</v>
      </c>
      <c r="E106" s="5" t="s">
        <v>99</v>
      </c>
      <c r="F106" s="60" t="s">
        <v>151</v>
      </c>
      <c r="G106" s="61" t="s">
        <v>39</v>
      </c>
      <c r="H106" s="63">
        <f>H107</f>
        <v>133522</v>
      </c>
      <c r="I106" s="63">
        <f t="shared" si="229"/>
        <v>138863</v>
      </c>
      <c r="J106" s="63">
        <f t="shared" si="229"/>
        <v>157554</v>
      </c>
      <c r="K106" s="63">
        <f t="shared" si="229"/>
        <v>0</v>
      </c>
      <c r="L106" s="63">
        <f t="shared" si="229"/>
        <v>0</v>
      </c>
      <c r="M106" s="63">
        <f t="shared" si="229"/>
        <v>0</v>
      </c>
      <c r="N106" s="63">
        <f t="shared" si="2"/>
        <v>133522</v>
      </c>
      <c r="O106" s="63">
        <f t="shared" si="3"/>
        <v>138863</v>
      </c>
      <c r="P106" s="63">
        <f t="shared" si="4"/>
        <v>157554</v>
      </c>
      <c r="Q106" s="63">
        <f t="shared" si="230"/>
        <v>0</v>
      </c>
      <c r="R106" s="63">
        <f t="shared" si="230"/>
        <v>0</v>
      </c>
      <c r="S106" s="63">
        <f t="shared" si="230"/>
        <v>0</v>
      </c>
      <c r="T106" s="63">
        <f t="shared" si="5"/>
        <v>133522</v>
      </c>
      <c r="U106" s="63">
        <f t="shared" si="6"/>
        <v>138863</v>
      </c>
      <c r="V106" s="63">
        <f t="shared" si="7"/>
        <v>157554</v>
      </c>
      <c r="W106" s="63">
        <f t="shared" si="231"/>
        <v>0</v>
      </c>
      <c r="X106" s="63">
        <f t="shared" si="231"/>
        <v>0</v>
      </c>
      <c r="Y106" s="63">
        <f t="shared" si="231"/>
        <v>0</v>
      </c>
      <c r="Z106" s="63">
        <f t="shared" si="8"/>
        <v>133522</v>
      </c>
      <c r="AA106" s="63">
        <f t="shared" si="9"/>
        <v>138863</v>
      </c>
      <c r="AB106" s="63">
        <f t="shared" si="10"/>
        <v>157554</v>
      </c>
      <c r="AC106" s="63">
        <f t="shared" si="232"/>
        <v>19478</v>
      </c>
      <c r="AD106" s="63">
        <f t="shared" si="232"/>
        <v>0</v>
      </c>
      <c r="AE106" s="63">
        <f t="shared" si="232"/>
        <v>0</v>
      </c>
      <c r="AF106" s="63">
        <f t="shared" si="11"/>
        <v>153000</v>
      </c>
      <c r="AG106" s="63">
        <f t="shared" si="12"/>
        <v>138863</v>
      </c>
      <c r="AH106" s="63">
        <f t="shared" si="13"/>
        <v>157554</v>
      </c>
      <c r="AI106" s="63">
        <f t="shared" si="233"/>
        <v>8000</v>
      </c>
      <c r="AJ106" s="63">
        <f t="shared" si="233"/>
        <v>0</v>
      </c>
      <c r="AK106" s="63">
        <f t="shared" si="233"/>
        <v>0</v>
      </c>
      <c r="AL106" s="63">
        <f t="shared" si="14"/>
        <v>161000</v>
      </c>
      <c r="AM106" s="63">
        <f t="shared" si="15"/>
        <v>138863</v>
      </c>
      <c r="AN106" s="63">
        <f t="shared" si="16"/>
        <v>157554</v>
      </c>
      <c r="AO106" s="63">
        <f t="shared" si="234"/>
        <v>16000</v>
      </c>
      <c r="AP106" s="63">
        <f t="shared" si="234"/>
        <v>0</v>
      </c>
      <c r="AQ106" s="63">
        <f t="shared" si="234"/>
        <v>0</v>
      </c>
      <c r="AR106" s="63">
        <f t="shared" si="17"/>
        <v>177000</v>
      </c>
      <c r="AS106" s="63">
        <f t="shared" si="18"/>
        <v>138863</v>
      </c>
      <c r="AT106" s="63">
        <f t="shared" si="19"/>
        <v>157554</v>
      </c>
    </row>
    <row r="107" spans="1:46">
      <c r="A107" s="277"/>
      <c r="B107" s="91" t="s">
        <v>42</v>
      </c>
      <c r="C107" s="5" t="s">
        <v>13</v>
      </c>
      <c r="D107" s="5" t="s">
        <v>14</v>
      </c>
      <c r="E107" s="5" t="s">
        <v>99</v>
      </c>
      <c r="F107" s="60" t="s">
        <v>151</v>
      </c>
      <c r="G107" s="61" t="s">
        <v>40</v>
      </c>
      <c r="H107" s="67">
        <v>133522</v>
      </c>
      <c r="I107" s="67">
        <v>138863</v>
      </c>
      <c r="J107" s="67">
        <v>157554</v>
      </c>
      <c r="K107" s="67"/>
      <c r="L107" s="67"/>
      <c r="M107" s="67"/>
      <c r="N107" s="67">
        <f t="shared" si="2"/>
        <v>133522</v>
      </c>
      <c r="O107" s="67">
        <f t="shared" si="3"/>
        <v>138863</v>
      </c>
      <c r="P107" s="67">
        <f t="shared" si="4"/>
        <v>157554</v>
      </c>
      <c r="Q107" s="67"/>
      <c r="R107" s="67"/>
      <c r="S107" s="67"/>
      <c r="T107" s="67">
        <f t="shared" si="5"/>
        <v>133522</v>
      </c>
      <c r="U107" s="67">
        <f t="shared" si="6"/>
        <v>138863</v>
      </c>
      <c r="V107" s="67">
        <f t="shared" si="7"/>
        <v>157554</v>
      </c>
      <c r="W107" s="67"/>
      <c r="X107" s="67"/>
      <c r="Y107" s="67"/>
      <c r="Z107" s="67">
        <f t="shared" si="8"/>
        <v>133522</v>
      </c>
      <c r="AA107" s="67">
        <f t="shared" si="9"/>
        <v>138863</v>
      </c>
      <c r="AB107" s="67">
        <f t="shared" si="10"/>
        <v>157554</v>
      </c>
      <c r="AC107" s="67">
        <f>8000+11478</f>
        <v>19478</v>
      </c>
      <c r="AD107" s="67"/>
      <c r="AE107" s="67"/>
      <c r="AF107" s="67">
        <f t="shared" si="11"/>
        <v>153000</v>
      </c>
      <c r="AG107" s="67">
        <f t="shared" si="12"/>
        <v>138863</v>
      </c>
      <c r="AH107" s="67">
        <f t="shared" si="13"/>
        <v>157554</v>
      </c>
      <c r="AI107" s="67">
        <v>8000</v>
      </c>
      <c r="AJ107" s="67"/>
      <c r="AK107" s="67"/>
      <c r="AL107" s="67">
        <f t="shared" si="14"/>
        <v>161000</v>
      </c>
      <c r="AM107" s="67">
        <f t="shared" si="15"/>
        <v>138863</v>
      </c>
      <c r="AN107" s="67">
        <f t="shared" si="16"/>
        <v>157554</v>
      </c>
      <c r="AO107" s="67">
        <f>8000+8000</f>
        <v>16000</v>
      </c>
      <c r="AP107" s="67"/>
      <c r="AQ107" s="67"/>
      <c r="AR107" s="67">
        <f t="shared" si="17"/>
        <v>177000</v>
      </c>
      <c r="AS107" s="67">
        <f t="shared" si="18"/>
        <v>138863</v>
      </c>
      <c r="AT107" s="67">
        <f t="shared" si="19"/>
        <v>157554</v>
      </c>
    </row>
    <row r="108" spans="1:46" ht="25.5">
      <c r="A108" s="36"/>
      <c r="B108" s="80" t="s">
        <v>343</v>
      </c>
      <c r="C108" s="40" t="s">
        <v>13</v>
      </c>
      <c r="D108" s="40" t="s">
        <v>14</v>
      </c>
      <c r="E108" s="40" t="s">
        <v>99</v>
      </c>
      <c r="F108" s="40" t="s">
        <v>188</v>
      </c>
      <c r="G108" s="41"/>
      <c r="H108" s="67">
        <f>H109</f>
        <v>4949039</v>
      </c>
      <c r="I108" s="67">
        <f t="shared" ref="I108:M109" si="235">I109</f>
        <v>4726418</v>
      </c>
      <c r="J108" s="67">
        <f t="shared" si="235"/>
        <v>4895270</v>
      </c>
      <c r="K108" s="67">
        <f t="shared" si="235"/>
        <v>0</v>
      </c>
      <c r="L108" s="67">
        <f t="shared" si="235"/>
        <v>0</v>
      </c>
      <c r="M108" s="67">
        <f t="shared" si="235"/>
        <v>0</v>
      </c>
      <c r="N108" s="67">
        <f t="shared" si="2"/>
        <v>4949039</v>
      </c>
      <c r="O108" s="67">
        <f t="shared" si="3"/>
        <v>4726418</v>
      </c>
      <c r="P108" s="67">
        <f t="shared" si="4"/>
        <v>4895270</v>
      </c>
      <c r="Q108" s="67">
        <f t="shared" ref="Q108:S109" si="236">Q109</f>
        <v>0</v>
      </c>
      <c r="R108" s="67">
        <f t="shared" si="236"/>
        <v>0</v>
      </c>
      <c r="S108" s="67">
        <f t="shared" si="236"/>
        <v>0</v>
      </c>
      <c r="T108" s="67">
        <f t="shared" si="5"/>
        <v>4949039</v>
      </c>
      <c r="U108" s="67">
        <f t="shared" si="6"/>
        <v>4726418</v>
      </c>
      <c r="V108" s="67">
        <f t="shared" si="7"/>
        <v>4895270</v>
      </c>
      <c r="W108" s="67">
        <f t="shared" ref="W108:Y109" si="237">W109</f>
        <v>-905146</v>
      </c>
      <c r="X108" s="67">
        <f t="shared" si="237"/>
        <v>0</v>
      </c>
      <c r="Y108" s="67">
        <f t="shared" si="237"/>
        <v>0</v>
      </c>
      <c r="Z108" s="67">
        <f t="shared" si="8"/>
        <v>4043893</v>
      </c>
      <c r="AA108" s="67">
        <f t="shared" si="9"/>
        <v>4726418</v>
      </c>
      <c r="AB108" s="67">
        <f t="shared" si="10"/>
        <v>4895270</v>
      </c>
      <c r="AC108" s="67">
        <f t="shared" ref="AC108:AE109" si="238">AC109</f>
        <v>0</v>
      </c>
      <c r="AD108" s="67">
        <f t="shared" si="238"/>
        <v>0</v>
      </c>
      <c r="AE108" s="67">
        <f t="shared" si="238"/>
        <v>0</v>
      </c>
      <c r="AF108" s="67">
        <f t="shared" si="11"/>
        <v>4043893</v>
      </c>
      <c r="AG108" s="67">
        <f t="shared" si="12"/>
        <v>4726418</v>
      </c>
      <c r="AH108" s="67">
        <f t="shared" si="13"/>
        <v>4895270</v>
      </c>
      <c r="AI108" s="67">
        <f t="shared" ref="AI108:AK109" si="239">AI109</f>
        <v>0</v>
      </c>
      <c r="AJ108" s="67">
        <f t="shared" si="239"/>
        <v>0</v>
      </c>
      <c r="AK108" s="67">
        <f t="shared" si="239"/>
        <v>0</v>
      </c>
      <c r="AL108" s="67">
        <f t="shared" si="14"/>
        <v>4043893</v>
      </c>
      <c r="AM108" s="67">
        <f t="shared" si="15"/>
        <v>4726418</v>
      </c>
      <c r="AN108" s="67">
        <f t="shared" si="16"/>
        <v>4895270</v>
      </c>
      <c r="AO108" s="67">
        <f t="shared" ref="AO108:AQ109" si="240">AO109</f>
        <v>0</v>
      </c>
      <c r="AP108" s="67">
        <f t="shared" si="240"/>
        <v>0</v>
      </c>
      <c r="AQ108" s="67">
        <f t="shared" si="240"/>
        <v>0</v>
      </c>
      <c r="AR108" s="67">
        <f t="shared" si="17"/>
        <v>4043893</v>
      </c>
      <c r="AS108" s="67">
        <f t="shared" si="18"/>
        <v>4726418</v>
      </c>
      <c r="AT108" s="67">
        <f t="shared" si="19"/>
        <v>4895270</v>
      </c>
    </row>
    <row r="109" spans="1:46" ht="25.5">
      <c r="A109" s="36"/>
      <c r="B109" s="80" t="s">
        <v>41</v>
      </c>
      <c r="C109" s="40" t="s">
        <v>13</v>
      </c>
      <c r="D109" s="40" t="s">
        <v>14</v>
      </c>
      <c r="E109" s="40" t="s">
        <v>99</v>
      </c>
      <c r="F109" s="40" t="s">
        <v>188</v>
      </c>
      <c r="G109" s="41" t="s">
        <v>39</v>
      </c>
      <c r="H109" s="67">
        <f>H110</f>
        <v>4949039</v>
      </c>
      <c r="I109" s="67">
        <f t="shared" si="235"/>
        <v>4726418</v>
      </c>
      <c r="J109" s="67">
        <f t="shared" si="235"/>
        <v>4895270</v>
      </c>
      <c r="K109" s="67">
        <f t="shared" si="235"/>
        <v>0</v>
      </c>
      <c r="L109" s="67">
        <f t="shared" si="235"/>
        <v>0</v>
      </c>
      <c r="M109" s="67">
        <f t="shared" si="235"/>
        <v>0</v>
      </c>
      <c r="N109" s="67">
        <f t="shared" si="2"/>
        <v>4949039</v>
      </c>
      <c r="O109" s="67">
        <f t="shared" si="3"/>
        <v>4726418</v>
      </c>
      <c r="P109" s="67">
        <f t="shared" si="4"/>
        <v>4895270</v>
      </c>
      <c r="Q109" s="67">
        <f t="shared" si="236"/>
        <v>0</v>
      </c>
      <c r="R109" s="67">
        <f t="shared" si="236"/>
        <v>0</v>
      </c>
      <c r="S109" s="67">
        <f t="shared" si="236"/>
        <v>0</v>
      </c>
      <c r="T109" s="67">
        <f t="shared" si="5"/>
        <v>4949039</v>
      </c>
      <c r="U109" s="67">
        <f t="shared" si="6"/>
        <v>4726418</v>
      </c>
      <c r="V109" s="67">
        <f t="shared" si="7"/>
        <v>4895270</v>
      </c>
      <c r="W109" s="67">
        <f t="shared" si="237"/>
        <v>-905146</v>
      </c>
      <c r="X109" s="67">
        <f t="shared" si="237"/>
        <v>0</v>
      </c>
      <c r="Y109" s="67">
        <f t="shared" si="237"/>
        <v>0</v>
      </c>
      <c r="Z109" s="67">
        <f t="shared" si="8"/>
        <v>4043893</v>
      </c>
      <c r="AA109" s="67">
        <f t="shared" si="9"/>
        <v>4726418</v>
      </c>
      <c r="AB109" s="67">
        <f t="shared" si="10"/>
        <v>4895270</v>
      </c>
      <c r="AC109" s="67">
        <f t="shared" si="238"/>
        <v>0</v>
      </c>
      <c r="AD109" s="67">
        <f t="shared" si="238"/>
        <v>0</v>
      </c>
      <c r="AE109" s="67">
        <f t="shared" si="238"/>
        <v>0</v>
      </c>
      <c r="AF109" s="67">
        <f t="shared" si="11"/>
        <v>4043893</v>
      </c>
      <c r="AG109" s="67">
        <f t="shared" si="12"/>
        <v>4726418</v>
      </c>
      <c r="AH109" s="67">
        <f t="shared" si="13"/>
        <v>4895270</v>
      </c>
      <c r="AI109" s="67">
        <f t="shared" si="239"/>
        <v>0</v>
      </c>
      <c r="AJ109" s="67">
        <f t="shared" si="239"/>
        <v>0</v>
      </c>
      <c r="AK109" s="67">
        <f t="shared" si="239"/>
        <v>0</v>
      </c>
      <c r="AL109" s="67">
        <f t="shared" si="14"/>
        <v>4043893</v>
      </c>
      <c r="AM109" s="67">
        <f t="shared" si="15"/>
        <v>4726418</v>
      </c>
      <c r="AN109" s="67">
        <f t="shared" si="16"/>
        <v>4895270</v>
      </c>
      <c r="AO109" s="67">
        <f t="shared" si="240"/>
        <v>0</v>
      </c>
      <c r="AP109" s="67">
        <f t="shared" si="240"/>
        <v>0</v>
      </c>
      <c r="AQ109" s="67">
        <f t="shared" si="240"/>
        <v>0</v>
      </c>
      <c r="AR109" s="67">
        <f t="shared" si="17"/>
        <v>4043893</v>
      </c>
      <c r="AS109" s="67">
        <f t="shared" si="18"/>
        <v>4726418</v>
      </c>
      <c r="AT109" s="67">
        <f t="shared" si="19"/>
        <v>4895270</v>
      </c>
    </row>
    <row r="110" spans="1:46">
      <c r="A110" s="36"/>
      <c r="B110" s="108" t="s">
        <v>42</v>
      </c>
      <c r="C110" s="40" t="s">
        <v>13</v>
      </c>
      <c r="D110" s="40" t="s">
        <v>14</v>
      </c>
      <c r="E110" s="40" t="s">
        <v>99</v>
      </c>
      <c r="F110" s="40" t="s">
        <v>188</v>
      </c>
      <c r="G110" s="41" t="s">
        <v>40</v>
      </c>
      <c r="H110" s="67">
        <v>4949039</v>
      </c>
      <c r="I110" s="67">
        <v>4726418</v>
      </c>
      <c r="J110" s="67">
        <v>4895270</v>
      </c>
      <c r="K110" s="67"/>
      <c r="L110" s="67"/>
      <c r="M110" s="67"/>
      <c r="N110" s="67">
        <f t="shared" ref="N110:N220" si="241">H110+K110</f>
        <v>4949039</v>
      </c>
      <c r="O110" s="67">
        <f t="shared" ref="O110:O220" si="242">I110+L110</f>
        <v>4726418</v>
      </c>
      <c r="P110" s="67">
        <f t="shared" ref="P110:P220" si="243">J110+M110</f>
        <v>4895270</v>
      </c>
      <c r="Q110" s="67"/>
      <c r="R110" s="67"/>
      <c r="S110" s="67"/>
      <c r="T110" s="67">
        <f t="shared" ref="T110:T163" si="244">N110+Q110</f>
        <v>4949039</v>
      </c>
      <c r="U110" s="67">
        <f t="shared" ref="U110:U163" si="245">O110+R110</f>
        <v>4726418</v>
      </c>
      <c r="V110" s="67">
        <f t="shared" ref="V110:V163" si="246">P110+S110</f>
        <v>4895270</v>
      </c>
      <c r="W110" s="67">
        <v>-905146</v>
      </c>
      <c r="X110" s="67"/>
      <c r="Y110" s="67"/>
      <c r="Z110" s="67">
        <f t="shared" ref="Z110:Z166" si="247">T110+W110</f>
        <v>4043893</v>
      </c>
      <c r="AA110" s="67">
        <f t="shared" ref="AA110:AA166" si="248">U110+X110</f>
        <v>4726418</v>
      </c>
      <c r="AB110" s="67">
        <f t="shared" ref="AB110:AB166" si="249">V110+Y110</f>
        <v>4895270</v>
      </c>
      <c r="AC110" s="67"/>
      <c r="AD110" s="67"/>
      <c r="AE110" s="67"/>
      <c r="AF110" s="67">
        <f t="shared" ref="AF110:AF166" si="250">Z110+AC110</f>
        <v>4043893</v>
      </c>
      <c r="AG110" s="67">
        <f t="shared" ref="AG110:AG166" si="251">AA110+AD110</f>
        <v>4726418</v>
      </c>
      <c r="AH110" s="67">
        <f t="shared" ref="AH110:AH166" si="252">AB110+AE110</f>
        <v>4895270</v>
      </c>
      <c r="AI110" s="67"/>
      <c r="AJ110" s="67"/>
      <c r="AK110" s="67"/>
      <c r="AL110" s="67">
        <f t="shared" ref="AL110:AL177" si="253">AF110+AI110</f>
        <v>4043893</v>
      </c>
      <c r="AM110" s="67">
        <f t="shared" ref="AM110:AM177" si="254">AG110+AJ110</f>
        <v>4726418</v>
      </c>
      <c r="AN110" s="67">
        <f t="shared" ref="AN110:AN177" si="255">AH110+AK110</f>
        <v>4895270</v>
      </c>
      <c r="AO110" s="67"/>
      <c r="AP110" s="67"/>
      <c r="AQ110" s="67"/>
      <c r="AR110" s="67">
        <f t="shared" ref="AR110:AR166" si="256">AL110+AO110</f>
        <v>4043893</v>
      </c>
      <c r="AS110" s="67">
        <f t="shared" ref="AS110:AS166" si="257">AM110+AP110</f>
        <v>4726418</v>
      </c>
      <c r="AT110" s="67">
        <f t="shared" ref="AT110:AT166" si="258">AN110+AQ110</f>
        <v>4895270</v>
      </c>
    </row>
    <row r="111" spans="1:46" ht="25.5">
      <c r="A111" s="36"/>
      <c r="B111" s="80" t="s">
        <v>344</v>
      </c>
      <c r="C111" s="40" t="s">
        <v>13</v>
      </c>
      <c r="D111" s="40" t="s">
        <v>14</v>
      </c>
      <c r="E111" s="40" t="s">
        <v>99</v>
      </c>
      <c r="F111" s="40" t="s">
        <v>196</v>
      </c>
      <c r="G111" s="41"/>
      <c r="H111" s="67">
        <f>H112</f>
        <v>2094854</v>
      </c>
      <c r="I111" s="67">
        <f t="shared" ref="I111:M112" si="259">I112</f>
        <v>2000622</v>
      </c>
      <c r="J111" s="67">
        <f t="shared" si="259"/>
        <v>2072094</v>
      </c>
      <c r="K111" s="67">
        <f t="shared" si="259"/>
        <v>0</v>
      </c>
      <c r="L111" s="67">
        <f t="shared" si="259"/>
        <v>0</v>
      </c>
      <c r="M111" s="67">
        <f t="shared" si="259"/>
        <v>0</v>
      </c>
      <c r="N111" s="67">
        <f t="shared" si="241"/>
        <v>2094854</v>
      </c>
      <c r="O111" s="67">
        <f t="shared" si="242"/>
        <v>2000622</v>
      </c>
      <c r="P111" s="67">
        <f t="shared" si="243"/>
        <v>2072094</v>
      </c>
      <c r="Q111" s="67">
        <f t="shared" ref="Q111:S112" si="260">Q112</f>
        <v>0</v>
      </c>
      <c r="R111" s="67">
        <f t="shared" si="260"/>
        <v>0</v>
      </c>
      <c r="S111" s="67">
        <f t="shared" si="260"/>
        <v>0</v>
      </c>
      <c r="T111" s="67">
        <f t="shared" si="244"/>
        <v>2094854</v>
      </c>
      <c r="U111" s="67">
        <f t="shared" si="245"/>
        <v>2000622</v>
      </c>
      <c r="V111" s="67">
        <f t="shared" si="246"/>
        <v>2072094</v>
      </c>
      <c r="W111" s="67">
        <f t="shared" ref="W111:Y112" si="261">W112</f>
        <v>905146</v>
      </c>
      <c r="X111" s="67">
        <f t="shared" si="261"/>
        <v>0</v>
      </c>
      <c r="Y111" s="67">
        <f t="shared" si="261"/>
        <v>0</v>
      </c>
      <c r="Z111" s="67">
        <f t="shared" si="247"/>
        <v>3000000</v>
      </c>
      <c r="AA111" s="67">
        <f t="shared" si="248"/>
        <v>2000622</v>
      </c>
      <c r="AB111" s="67">
        <f t="shared" si="249"/>
        <v>2072094</v>
      </c>
      <c r="AC111" s="67">
        <f t="shared" ref="AC111:AE112" si="262">AC112</f>
        <v>0</v>
      </c>
      <c r="AD111" s="67">
        <f t="shared" si="262"/>
        <v>0</v>
      </c>
      <c r="AE111" s="67">
        <f t="shared" si="262"/>
        <v>0</v>
      </c>
      <c r="AF111" s="67">
        <f t="shared" si="250"/>
        <v>3000000</v>
      </c>
      <c r="AG111" s="67">
        <f t="shared" si="251"/>
        <v>2000622</v>
      </c>
      <c r="AH111" s="67">
        <f t="shared" si="252"/>
        <v>2072094</v>
      </c>
      <c r="AI111" s="67">
        <f t="shared" ref="AI111:AK112" si="263">AI112</f>
        <v>0</v>
      </c>
      <c r="AJ111" s="67">
        <f t="shared" si="263"/>
        <v>0</v>
      </c>
      <c r="AK111" s="67">
        <f t="shared" si="263"/>
        <v>0</v>
      </c>
      <c r="AL111" s="67">
        <f t="shared" si="253"/>
        <v>3000000</v>
      </c>
      <c r="AM111" s="67">
        <f t="shared" si="254"/>
        <v>2000622</v>
      </c>
      <c r="AN111" s="67">
        <f t="shared" si="255"/>
        <v>2072094</v>
      </c>
      <c r="AO111" s="67">
        <f t="shared" ref="AO111:AQ112" si="264">AO112</f>
        <v>0</v>
      </c>
      <c r="AP111" s="67">
        <f t="shared" si="264"/>
        <v>0</v>
      </c>
      <c r="AQ111" s="67">
        <f t="shared" si="264"/>
        <v>0</v>
      </c>
      <c r="AR111" s="67">
        <f t="shared" si="256"/>
        <v>3000000</v>
      </c>
      <c r="AS111" s="67">
        <f t="shared" si="257"/>
        <v>2000622</v>
      </c>
      <c r="AT111" s="67">
        <f t="shared" si="258"/>
        <v>2072094</v>
      </c>
    </row>
    <row r="112" spans="1:46" ht="25.5">
      <c r="A112" s="36"/>
      <c r="B112" s="80" t="s">
        <v>41</v>
      </c>
      <c r="C112" s="40" t="s">
        <v>13</v>
      </c>
      <c r="D112" s="40" t="s">
        <v>14</v>
      </c>
      <c r="E112" s="40" t="s">
        <v>99</v>
      </c>
      <c r="F112" s="40" t="s">
        <v>196</v>
      </c>
      <c r="G112" s="41" t="s">
        <v>39</v>
      </c>
      <c r="H112" s="67">
        <f>H113</f>
        <v>2094854</v>
      </c>
      <c r="I112" s="67">
        <f t="shared" si="259"/>
        <v>2000622</v>
      </c>
      <c r="J112" s="67">
        <f t="shared" si="259"/>
        <v>2072094</v>
      </c>
      <c r="K112" s="67">
        <f t="shared" si="259"/>
        <v>0</v>
      </c>
      <c r="L112" s="67">
        <f t="shared" si="259"/>
        <v>0</v>
      </c>
      <c r="M112" s="67">
        <f t="shared" si="259"/>
        <v>0</v>
      </c>
      <c r="N112" s="67">
        <f t="shared" si="241"/>
        <v>2094854</v>
      </c>
      <c r="O112" s="67">
        <f t="shared" si="242"/>
        <v>2000622</v>
      </c>
      <c r="P112" s="67">
        <f t="shared" si="243"/>
        <v>2072094</v>
      </c>
      <c r="Q112" s="67">
        <f t="shared" si="260"/>
        <v>0</v>
      </c>
      <c r="R112" s="67">
        <f t="shared" si="260"/>
        <v>0</v>
      </c>
      <c r="S112" s="67">
        <f t="shared" si="260"/>
        <v>0</v>
      </c>
      <c r="T112" s="67">
        <f t="shared" si="244"/>
        <v>2094854</v>
      </c>
      <c r="U112" s="67">
        <f t="shared" si="245"/>
        <v>2000622</v>
      </c>
      <c r="V112" s="67">
        <f t="shared" si="246"/>
        <v>2072094</v>
      </c>
      <c r="W112" s="67">
        <f t="shared" si="261"/>
        <v>905146</v>
      </c>
      <c r="X112" s="67">
        <f t="shared" si="261"/>
        <v>0</v>
      </c>
      <c r="Y112" s="67">
        <f t="shared" si="261"/>
        <v>0</v>
      </c>
      <c r="Z112" s="67">
        <f t="shared" si="247"/>
        <v>3000000</v>
      </c>
      <c r="AA112" s="67">
        <f t="shared" si="248"/>
        <v>2000622</v>
      </c>
      <c r="AB112" s="67">
        <f t="shared" si="249"/>
        <v>2072094</v>
      </c>
      <c r="AC112" s="67">
        <f t="shared" si="262"/>
        <v>0</v>
      </c>
      <c r="AD112" s="67">
        <f t="shared" si="262"/>
        <v>0</v>
      </c>
      <c r="AE112" s="67">
        <f t="shared" si="262"/>
        <v>0</v>
      </c>
      <c r="AF112" s="67">
        <f t="shared" si="250"/>
        <v>3000000</v>
      </c>
      <c r="AG112" s="67">
        <f t="shared" si="251"/>
        <v>2000622</v>
      </c>
      <c r="AH112" s="67">
        <f t="shared" si="252"/>
        <v>2072094</v>
      </c>
      <c r="AI112" s="67">
        <f t="shared" si="263"/>
        <v>0</v>
      </c>
      <c r="AJ112" s="67">
        <f t="shared" si="263"/>
        <v>0</v>
      </c>
      <c r="AK112" s="67">
        <f t="shared" si="263"/>
        <v>0</v>
      </c>
      <c r="AL112" s="67">
        <f t="shared" si="253"/>
        <v>3000000</v>
      </c>
      <c r="AM112" s="67">
        <f t="shared" si="254"/>
        <v>2000622</v>
      </c>
      <c r="AN112" s="67">
        <f t="shared" si="255"/>
        <v>2072094</v>
      </c>
      <c r="AO112" s="67">
        <f t="shared" si="264"/>
        <v>0</v>
      </c>
      <c r="AP112" s="67">
        <f t="shared" si="264"/>
        <v>0</v>
      </c>
      <c r="AQ112" s="67">
        <f t="shared" si="264"/>
        <v>0</v>
      </c>
      <c r="AR112" s="67">
        <f t="shared" si="256"/>
        <v>3000000</v>
      </c>
      <c r="AS112" s="67">
        <f t="shared" si="257"/>
        <v>2000622</v>
      </c>
      <c r="AT112" s="67">
        <f t="shared" si="258"/>
        <v>2072094</v>
      </c>
    </row>
    <row r="113" spans="1:46">
      <c r="A113" s="36"/>
      <c r="B113" s="108" t="s">
        <v>42</v>
      </c>
      <c r="C113" s="40" t="s">
        <v>13</v>
      </c>
      <c r="D113" s="40" t="s">
        <v>14</v>
      </c>
      <c r="E113" s="40" t="s">
        <v>99</v>
      </c>
      <c r="F113" s="40" t="s">
        <v>196</v>
      </c>
      <c r="G113" s="41" t="s">
        <v>40</v>
      </c>
      <c r="H113" s="67">
        <v>2094854</v>
      </c>
      <c r="I113" s="67">
        <v>2000622</v>
      </c>
      <c r="J113" s="67">
        <v>2072094</v>
      </c>
      <c r="K113" s="67"/>
      <c r="L113" s="67"/>
      <c r="M113" s="67"/>
      <c r="N113" s="67">
        <f t="shared" si="241"/>
        <v>2094854</v>
      </c>
      <c r="O113" s="67">
        <f t="shared" si="242"/>
        <v>2000622</v>
      </c>
      <c r="P113" s="67">
        <f t="shared" si="243"/>
        <v>2072094</v>
      </c>
      <c r="Q113" s="67"/>
      <c r="R113" s="67"/>
      <c r="S113" s="67"/>
      <c r="T113" s="67">
        <f t="shared" si="244"/>
        <v>2094854</v>
      </c>
      <c r="U113" s="67">
        <f t="shared" si="245"/>
        <v>2000622</v>
      </c>
      <c r="V113" s="67">
        <f t="shared" si="246"/>
        <v>2072094</v>
      </c>
      <c r="W113" s="67">
        <v>905146</v>
      </c>
      <c r="X113" s="67"/>
      <c r="Y113" s="67"/>
      <c r="Z113" s="67">
        <f t="shared" si="247"/>
        <v>3000000</v>
      </c>
      <c r="AA113" s="67">
        <f t="shared" si="248"/>
        <v>2000622</v>
      </c>
      <c r="AB113" s="67">
        <f t="shared" si="249"/>
        <v>2072094</v>
      </c>
      <c r="AC113" s="67"/>
      <c r="AD113" s="67"/>
      <c r="AE113" s="67"/>
      <c r="AF113" s="67">
        <f t="shared" si="250"/>
        <v>3000000</v>
      </c>
      <c r="AG113" s="67">
        <f t="shared" si="251"/>
        <v>2000622</v>
      </c>
      <c r="AH113" s="67">
        <f t="shared" si="252"/>
        <v>2072094</v>
      </c>
      <c r="AI113" s="67"/>
      <c r="AJ113" s="67"/>
      <c r="AK113" s="67"/>
      <c r="AL113" s="67">
        <f t="shared" si="253"/>
        <v>3000000</v>
      </c>
      <c r="AM113" s="67">
        <f t="shared" si="254"/>
        <v>2000622</v>
      </c>
      <c r="AN113" s="67">
        <f t="shared" si="255"/>
        <v>2072094</v>
      </c>
      <c r="AO113" s="67"/>
      <c r="AP113" s="67"/>
      <c r="AQ113" s="67"/>
      <c r="AR113" s="67">
        <f t="shared" si="256"/>
        <v>3000000</v>
      </c>
      <c r="AS113" s="67">
        <f t="shared" si="257"/>
        <v>2000622</v>
      </c>
      <c r="AT113" s="67">
        <f t="shared" si="258"/>
        <v>2072094</v>
      </c>
    </row>
    <row r="114" spans="1:46" ht="25.5">
      <c r="A114" s="27" t="s">
        <v>26</v>
      </c>
      <c r="B114" s="87" t="s">
        <v>92</v>
      </c>
      <c r="C114" s="6" t="s">
        <v>13</v>
      </c>
      <c r="D114" s="6" t="s">
        <v>4</v>
      </c>
      <c r="E114" s="6" t="s">
        <v>99</v>
      </c>
      <c r="F114" s="6" t="s">
        <v>100</v>
      </c>
      <c r="G114" s="17"/>
      <c r="H114" s="64">
        <f>H115</f>
        <v>800000</v>
      </c>
      <c r="I114" s="64">
        <f t="shared" ref="I114:M114" si="265">I115</f>
        <v>800000</v>
      </c>
      <c r="J114" s="64">
        <f t="shared" si="265"/>
        <v>800000</v>
      </c>
      <c r="K114" s="64">
        <f t="shared" si="265"/>
        <v>0</v>
      </c>
      <c r="L114" s="64">
        <f t="shared" si="265"/>
        <v>0</v>
      </c>
      <c r="M114" s="64">
        <f t="shared" si="265"/>
        <v>0</v>
      </c>
      <c r="N114" s="64">
        <f t="shared" si="241"/>
        <v>800000</v>
      </c>
      <c r="O114" s="64">
        <f t="shared" si="242"/>
        <v>800000</v>
      </c>
      <c r="P114" s="64">
        <f t="shared" si="243"/>
        <v>800000</v>
      </c>
      <c r="Q114" s="64">
        <f>Q115+Q123</f>
        <v>54012.9</v>
      </c>
      <c r="R114" s="64">
        <f t="shared" ref="R114:S114" si="266">R115+R123</f>
        <v>0</v>
      </c>
      <c r="S114" s="64">
        <f t="shared" si="266"/>
        <v>0</v>
      </c>
      <c r="T114" s="64">
        <f t="shared" si="244"/>
        <v>854012.9</v>
      </c>
      <c r="U114" s="64">
        <f t="shared" si="245"/>
        <v>800000</v>
      </c>
      <c r="V114" s="64">
        <f t="shared" si="246"/>
        <v>800000</v>
      </c>
      <c r="W114" s="64">
        <f>W115+W123</f>
        <v>86182.97</v>
      </c>
      <c r="X114" s="64">
        <f t="shared" ref="X114:Y114" si="267">X115+X123</f>
        <v>0</v>
      </c>
      <c r="Y114" s="64">
        <f t="shared" si="267"/>
        <v>0</v>
      </c>
      <c r="Z114" s="64">
        <f t="shared" si="247"/>
        <v>940195.87</v>
      </c>
      <c r="AA114" s="64">
        <f t="shared" si="248"/>
        <v>800000</v>
      </c>
      <c r="AB114" s="64">
        <f t="shared" si="249"/>
        <v>800000</v>
      </c>
      <c r="AC114" s="64">
        <f>AC115+AC123</f>
        <v>32400</v>
      </c>
      <c r="AD114" s="64">
        <f t="shared" ref="AD114:AE114" si="268">AD115+AD123</f>
        <v>0</v>
      </c>
      <c r="AE114" s="64">
        <f t="shared" si="268"/>
        <v>0</v>
      </c>
      <c r="AF114" s="64">
        <f t="shared" si="250"/>
        <v>972595.87</v>
      </c>
      <c r="AG114" s="64">
        <f t="shared" si="251"/>
        <v>800000</v>
      </c>
      <c r="AH114" s="64">
        <f t="shared" si="252"/>
        <v>800000</v>
      </c>
      <c r="AI114" s="64">
        <f>AI115+AI123</f>
        <v>0</v>
      </c>
      <c r="AJ114" s="64">
        <f t="shared" ref="AJ114:AK114" si="269">AJ115+AJ123</f>
        <v>0</v>
      </c>
      <c r="AK114" s="64">
        <f t="shared" si="269"/>
        <v>0</v>
      </c>
      <c r="AL114" s="64">
        <f t="shared" si="253"/>
        <v>972595.87</v>
      </c>
      <c r="AM114" s="64">
        <f t="shared" si="254"/>
        <v>800000</v>
      </c>
      <c r="AN114" s="64">
        <f t="shared" si="255"/>
        <v>800000</v>
      </c>
      <c r="AO114" s="64">
        <f>AO115+AO123</f>
        <v>81910</v>
      </c>
      <c r="AP114" s="64">
        <f t="shared" ref="AP114:AQ114" si="270">AP115+AP123</f>
        <v>0</v>
      </c>
      <c r="AQ114" s="64">
        <f t="shared" si="270"/>
        <v>0</v>
      </c>
      <c r="AR114" s="64">
        <f t="shared" si="256"/>
        <v>1054505.8700000001</v>
      </c>
      <c r="AS114" s="64">
        <f t="shared" si="257"/>
        <v>800000</v>
      </c>
      <c r="AT114" s="64">
        <f t="shared" si="258"/>
        <v>800000</v>
      </c>
    </row>
    <row r="115" spans="1:46">
      <c r="A115" s="278"/>
      <c r="B115" s="29" t="s">
        <v>43</v>
      </c>
      <c r="C115" s="5" t="s">
        <v>13</v>
      </c>
      <c r="D115" s="60" t="s">
        <v>4</v>
      </c>
      <c r="E115" s="5" t="s">
        <v>99</v>
      </c>
      <c r="F115" s="5" t="s">
        <v>102</v>
      </c>
      <c r="G115" s="17"/>
      <c r="H115" s="63">
        <f>+H116+H118+H121</f>
        <v>800000</v>
      </c>
      <c r="I115" s="63">
        <f t="shared" ref="I115:J115" si="271">+I116+I118+I121</f>
        <v>800000</v>
      </c>
      <c r="J115" s="63">
        <f t="shared" si="271"/>
        <v>800000</v>
      </c>
      <c r="K115" s="63">
        <f t="shared" ref="K115:M115" si="272">+K116+K118+K121</f>
        <v>0</v>
      </c>
      <c r="L115" s="63">
        <f t="shared" si="272"/>
        <v>0</v>
      </c>
      <c r="M115" s="63">
        <f t="shared" si="272"/>
        <v>0</v>
      </c>
      <c r="N115" s="63">
        <f t="shared" si="241"/>
        <v>800000</v>
      </c>
      <c r="O115" s="63">
        <f t="shared" si="242"/>
        <v>800000</v>
      </c>
      <c r="P115" s="63">
        <f t="shared" si="243"/>
        <v>800000</v>
      </c>
      <c r="Q115" s="63">
        <f t="shared" ref="Q115:S115" si="273">+Q116+Q118+Q121</f>
        <v>-5987.1</v>
      </c>
      <c r="R115" s="63">
        <f t="shared" si="273"/>
        <v>0</v>
      </c>
      <c r="S115" s="63">
        <f t="shared" si="273"/>
        <v>0</v>
      </c>
      <c r="T115" s="63">
        <f t="shared" si="244"/>
        <v>794012.9</v>
      </c>
      <c r="U115" s="63">
        <f t="shared" si="245"/>
        <v>800000</v>
      </c>
      <c r="V115" s="63">
        <f t="shared" si="246"/>
        <v>800000</v>
      </c>
      <c r="W115" s="63">
        <f t="shared" ref="W115:Y115" si="274">+W116+W118+W121</f>
        <v>86182.97</v>
      </c>
      <c r="X115" s="63">
        <f t="shared" si="274"/>
        <v>0</v>
      </c>
      <c r="Y115" s="63">
        <f t="shared" si="274"/>
        <v>0</v>
      </c>
      <c r="Z115" s="63">
        <f t="shared" si="247"/>
        <v>880195.87</v>
      </c>
      <c r="AA115" s="63">
        <f t="shared" si="248"/>
        <v>800000</v>
      </c>
      <c r="AB115" s="63">
        <f t="shared" si="249"/>
        <v>800000</v>
      </c>
      <c r="AC115" s="63">
        <f t="shared" ref="AC115:AE115" si="275">+AC116+AC118+AC121</f>
        <v>12400</v>
      </c>
      <c r="AD115" s="63">
        <f t="shared" si="275"/>
        <v>0</v>
      </c>
      <c r="AE115" s="63">
        <f t="shared" si="275"/>
        <v>0</v>
      </c>
      <c r="AF115" s="63">
        <f t="shared" si="250"/>
        <v>892595.87</v>
      </c>
      <c r="AG115" s="63">
        <f t="shared" si="251"/>
        <v>800000</v>
      </c>
      <c r="AH115" s="63">
        <f t="shared" si="252"/>
        <v>800000</v>
      </c>
      <c r="AI115" s="63">
        <f t="shared" ref="AI115:AK115" si="276">+AI116+AI118+AI121</f>
        <v>0</v>
      </c>
      <c r="AJ115" s="63">
        <f t="shared" si="276"/>
        <v>0</v>
      </c>
      <c r="AK115" s="63">
        <f t="shared" si="276"/>
        <v>0</v>
      </c>
      <c r="AL115" s="63">
        <f t="shared" si="253"/>
        <v>892595.87</v>
      </c>
      <c r="AM115" s="63">
        <f t="shared" si="254"/>
        <v>800000</v>
      </c>
      <c r="AN115" s="63">
        <f t="shared" si="255"/>
        <v>800000</v>
      </c>
      <c r="AO115" s="63">
        <f t="shared" ref="AO115:AQ115" si="277">+AO116+AO118+AO121</f>
        <v>81910</v>
      </c>
      <c r="AP115" s="63">
        <f t="shared" si="277"/>
        <v>0</v>
      </c>
      <c r="AQ115" s="63">
        <f t="shared" si="277"/>
        <v>0</v>
      </c>
      <c r="AR115" s="63">
        <f t="shared" si="256"/>
        <v>974505.87</v>
      </c>
      <c r="AS115" s="63">
        <f t="shared" si="257"/>
        <v>800000</v>
      </c>
      <c r="AT115" s="63">
        <f t="shared" si="258"/>
        <v>800000</v>
      </c>
    </row>
    <row r="116" spans="1:46" ht="25.5">
      <c r="A116" s="278"/>
      <c r="B116" s="62" t="s">
        <v>207</v>
      </c>
      <c r="C116" s="5" t="s">
        <v>13</v>
      </c>
      <c r="D116" s="60" t="s">
        <v>4</v>
      </c>
      <c r="E116" s="5" t="s">
        <v>99</v>
      </c>
      <c r="F116" s="5" t="s">
        <v>102</v>
      </c>
      <c r="G116" s="61" t="s">
        <v>32</v>
      </c>
      <c r="H116" s="63">
        <f>H117</f>
        <v>50000</v>
      </c>
      <c r="I116" s="63">
        <f t="shared" ref="I116:M116" si="278">I117</f>
        <v>50000</v>
      </c>
      <c r="J116" s="63">
        <f t="shared" si="278"/>
        <v>50000</v>
      </c>
      <c r="K116" s="63">
        <f t="shared" si="278"/>
        <v>0</v>
      </c>
      <c r="L116" s="63">
        <f t="shared" si="278"/>
        <v>0</v>
      </c>
      <c r="M116" s="63">
        <f t="shared" si="278"/>
        <v>0</v>
      </c>
      <c r="N116" s="63">
        <f t="shared" si="241"/>
        <v>50000</v>
      </c>
      <c r="O116" s="63">
        <f t="shared" si="242"/>
        <v>50000</v>
      </c>
      <c r="P116" s="63">
        <f t="shared" si="243"/>
        <v>50000</v>
      </c>
      <c r="Q116" s="63">
        <f t="shared" ref="Q116:S116" si="279">Q117</f>
        <v>-5987.1</v>
      </c>
      <c r="R116" s="63">
        <f t="shared" si="279"/>
        <v>0</v>
      </c>
      <c r="S116" s="63">
        <f t="shared" si="279"/>
        <v>0</v>
      </c>
      <c r="T116" s="63">
        <f t="shared" si="244"/>
        <v>44012.9</v>
      </c>
      <c r="U116" s="63">
        <f t="shared" si="245"/>
        <v>50000</v>
      </c>
      <c r="V116" s="63">
        <f t="shared" si="246"/>
        <v>50000</v>
      </c>
      <c r="W116" s="63">
        <f t="shared" ref="W116:Y116" si="280">W117</f>
        <v>0</v>
      </c>
      <c r="X116" s="63">
        <f t="shared" si="280"/>
        <v>0</v>
      </c>
      <c r="Y116" s="63">
        <f t="shared" si="280"/>
        <v>0</v>
      </c>
      <c r="Z116" s="63">
        <f t="shared" si="247"/>
        <v>44012.9</v>
      </c>
      <c r="AA116" s="63">
        <f t="shared" si="248"/>
        <v>50000</v>
      </c>
      <c r="AB116" s="63">
        <f t="shared" si="249"/>
        <v>50000</v>
      </c>
      <c r="AC116" s="63">
        <f t="shared" ref="AC116:AE116" si="281">AC117</f>
        <v>0</v>
      </c>
      <c r="AD116" s="63">
        <f t="shared" si="281"/>
        <v>0</v>
      </c>
      <c r="AE116" s="63">
        <f t="shared" si="281"/>
        <v>0</v>
      </c>
      <c r="AF116" s="63">
        <f t="shared" si="250"/>
        <v>44012.9</v>
      </c>
      <c r="AG116" s="63">
        <f t="shared" si="251"/>
        <v>50000</v>
      </c>
      <c r="AH116" s="63">
        <f t="shared" si="252"/>
        <v>50000</v>
      </c>
      <c r="AI116" s="63">
        <f t="shared" ref="AI116:AK116" si="282">AI117</f>
        <v>0</v>
      </c>
      <c r="AJ116" s="63">
        <f t="shared" si="282"/>
        <v>0</v>
      </c>
      <c r="AK116" s="63">
        <f t="shared" si="282"/>
        <v>0</v>
      </c>
      <c r="AL116" s="63">
        <f t="shared" si="253"/>
        <v>44012.9</v>
      </c>
      <c r="AM116" s="63">
        <f t="shared" si="254"/>
        <v>50000</v>
      </c>
      <c r="AN116" s="63">
        <f t="shared" si="255"/>
        <v>50000</v>
      </c>
      <c r="AO116" s="63">
        <f t="shared" ref="AO116:AQ116" si="283">AO117</f>
        <v>62540</v>
      </c>
      <c r="AP116" s="63">
        <f t="shared" si="283"/>
        <v>0</v>
      </c>
      <c r="AQ116" s="63">
        <f t="shared" si="283"/>
        <v>0</v>
      </c>
      <c r="AR116" s="63">
        <f t="shared" si="256"/>
        <v>106552.9</v>
      </c>
      <c r="AS116" s="63">
        <f t="shared" si="257"/>
        <v>50000</v>
      </c>
      <c r="AT116" s="63">
        <f t="shared" si="258"/>
        <v>50000</v>
      </c>
    </row>
    <row r="117" spans="1:46" ht="25.5">
      <c r="A117" s="278"/>
      <c r="B117" s="62" t="s">
        <v>34</v>
      </c>
      <c r="C117" s="5" t="s">
        <v>13</v>
      </c>
      <c r="D117" s="60" t="s">
        <v>4</v>
      </c>
      <c r="E117" s="5" t="s">
        <v>99</v>
      </c>
      <c r="F117" s="5" t="s">
        <v>102</v>
      </c>
      <c r="G117" s="61" t="s">
        <v>33</v>
      </c>
      <c r="H117" s="67">
        <v>50000</v>
      </c>
      <c r="I117" s="67">
        <v>50000</v>
      </c>
      <c r="J117" s="67">
        <v>50000</v>
      </c>
      <c r="K117" s="67"/>
      <c r="L117" s="67"/>
      <c r="M117" s="67"/>
      <c r="N117" s="67">
        <f t="shared" si="241"/>
        <v>50000</v>
      </c>
      <c r="O117" s="67">
        <f t="shared" si="242"/>
        <v>50000</v>
      </c>
      <c r="P117" s="67">
        <f t="shared" si="243"/>
        <v>50000</v>
      </c>
      <c r="Q117" s="67">
        <v>-5987.1</v>
      </c>
      <c r="R117" s="67"/>
      <c r="S117" s="67"/>
      <c r="T117" s="67">
        <f t="shared" si="244"/>
        <v>44012.9</v>
      </c>
      <c r="U117" s="67">
        <f t="shared" si="245"/>
        <v>50000</v>
      </c>
      <c r="V117" s="67">
        <f t="shared" si="246"/>
        <v>50000</v>
      </c>
      <c r="W117" s="67"/>
      <c r="X117" s="67"/>
      <c r="Y117" s="67"/>
      <c r="Z117" s="67">
        <f t="shared" si="247"/>
        <v>44012.9</v>
      </c>
      <c r="AA117" s="67">
        <f t="shared" si="248"/>
        <v>50000</v>
      </c>
      <c r="AB117" s="67">
        <f t="shared" si="249"/>
        <v>50000</v>
      </c>
      <c r="AC117" s="67"/>
      <c r="AD117" s="67"/>
      <c r="AE117" s="67"/>
      <c r="AF117" s="67">
        <f t="shared" si="250"/>
        <v>44012.9</v>
      </c>
      <c r="AG117" s="67">
        <f t="shared" si="251"/>
        <v>50000</v>
      </c>
      <c r="AH117" s="67">
        <f t="shared" si="252"/>
        <v>50000</v>
      </c>
      <c r="AI117" s="67"/>
      <c r="AJ117" s="67"/>
      <c r="AK117" s="67"/>
      <c r="AL117" s="67">
        <f t="shared" si="253"/>
        <v>44012.9</v>
      </c>
      <c r="AM117" s="67">
        <f t="shared" si="254"/>
        <v>50000</v>
      </c>
      <c r="AN117" s="67">
        <f t="shared" si="255"/>
        <v>50000</v>
      </c>
      <c r="AO117" s="67">
        <v>62540</v>
      </c>
      <c r="AP117" s="67"/>
      <c r="AQ117" s="67"/>
      <c r="AR117" s="67">
        <f t="shared" si="256"/>
        <v>106552.9</v>
      </c>
      <c r="AS117" s="67">
        <f t="shared" si="257"/>
        <v>50000</v>
      </c>
      <c r="AT117" s="67">
        <f t="shared" si="258"/>
        <v>50000</v>
      </c>
    </row>
    <row r="118" spans="1:46">
      <c r="A118" s="278"/>
      <c r="B118" s="62" t="s">
        <v>35</v>
      </c>
      <c r="C118" s="5" t="s">
        <v>13</v>
      </c>
      <c r="D118" s="60" t="s">
        <v>4</v>
      </c>
      <c r="E118" s="5" t="s">
        <v>99</v>
      </c>
      <c r="F118" s="5" t="s">
        <v>102</v>
      </c>
      <c r="G118" s="61" t="s">
        <v>36</v>
      </c>
      <c r="H118" s="63">
        <f>+H119+H120</f>
        <v>50000</v>
      </c>
      <c r="I118" s="63">
        <f t="shared" ref="I118:M118" si="284">+I119+I120</f>
        <v>50000</v>
      </c>
      <c r="J118" s="63">
        <f t="shared" si="284"/>
        <v>50000</v>
      </c>
      <c r="K118" s="63">
        <f t="shared" si="284"/>
        <v>0</v>
      </c>
      <c r="L118" s="63">
        <f t="shared" si="284"/>
        <v>0</v>
      </c>
      <c r="M118" s="63">
        <f t="shared" si="284"/>
        <v>0</v>
      </c>
      <c r="N118" s="63">
        <f t="shared" si="241"/>
        <v>50000</v>
      </c>
      <c r="O118" s="63">
        <f t="shared" si="242"/>
        <v>50000</v>
      </c>
      <c r="P118" s="63">
        <f t="shared" si="243"/>
        <v>50000</v>
      </c>
      <c r="Q118" s="63">
        <f t="shared" ref="Q118:S118" si="285">+Q119+Q120</f>
        <v>0</v>
      </c>
      <c r="R118" s="63">
        <f t="shared" si="285"/>
        <v>0</v>
      </c>
      <c r="S118" s="63">
        <f t="shared" si="285"/>
        <v>0</v>
      </c>
      <c r="T118" s="63">
        <f t="shared" si="244"/>
        <v>50000</v>
      </c>
      <c r="U118" s="63">
        <f t="shared" si="245"/>
        <v>50000</v>
      </c>
      <c r="V118" s="63">
        <f t="shared" si="246"/>
        <v>50000</v>
      </c>
      <c r="W118" s="63">
        <f t="shared" ref="W118:Y118" si="286">+W119+W120</f>
        <v>0</v>
      </c>
      <c r="X118" s="63">
        <f t="shared" si="286"/>
        <v>0</v>
      </c>
      <c r="Y118" s="63">
        <f t="shared" si="286"/>
        <v>0</v>
      </c>
      <c r="Z118" s="63">
        <f t="shared" si="247"/>
        <v>50000</v>
      </c>
      <c r="AA118" s="63">
        <f t="shared" si="248"/>
        <v>50000</v>
      </c>
      <c r="AB118" s="63">
        <f t="shared" si="249"/>
        <v>50000</v>
      </c>
      <c r="AC118" s="63">
        <f t="shared" ref="AC118:AE118" si="287">+AC119+AC120</f>
        <v>12400</v>
      </c>
      <c r="AD118" s="63">
        <f t="shared" si="287"/>
        <v>0</v>
      </c>
      <c r="AE118" s="63">
        <f t="shared" si="287"/>
        <v>0</v>
      </c>
      <c r="AF118" s="63">
        <f t="shared" si="250"/>
        <v>62400</v>
      </c>
      <c r="AG118" s="63">
        <f t="shared" si="251"/>
        <v>50000</v>
      </c>
      <c r="AH118" s="63">
        <f t="shared" si="252"/>
        <v>50000</v>
      </c>
      <c r="AI118" s="63">
        <f t="shared" ref="AI118:AK118" si="288">+AI119+AI120</f>
        <v>0</v>
      </c>
      <c r="AJ118" s="63">
        <f t="shared" si="288"/>
        <v>0</v>
      </c>
      <c r="AK118" s="63">
        <f t="shared" si="288"/>
        <v>0</v>
      </c>
      <c r="AL118" s="63">
        <f t="shared" si="253"/>
        <v>62400</v>
      </c>
      <c r="AM118" s="63">
        <f t="shared" si="254"/>
        <v>50000</v>
      </c>
      <c r="AN118" s="63">
        <f t="shared" si="255"/>
        <v>50000</v>
      </c>
      <c r="AO118" s="63">
        <f t="shared" ref="AO118:AQ118" si="289">+AO119+AO120</f>
        <v>0</v>
      </c>
      <c r="AP118" s="63">
        <f t="shared" si="289"/>
        <v>0</v>
      </c>
      <c r="AQ118" s="63">
        <f t="shared" si="289"/>
        <v>0</v>
      </c>
      <c r="AR118" s="63">
        <f t="shared" si="256"/>
        <v>62400</v>
      </c>
      <c r="AS118" s="63">
        <f t="shared" si="257"/>
        <v>50000</v>
      </c>
      <c r="AT118" s="63">
        <f t="shared" si="258"/>
        <v>50000</v>
      </c>
    </row>
    <row r="119" spans="1:46">
      <c r="A119" s="278"/>
      <c r="B119" s="62" t="s">
        <v>173</v>
      </c>
      <c r="C119" s="5" t="s">
        <v>13</v>
      </c>
      <c r="D119" s="60" t="s">
        <v>4</v>
      </c>
      <c r="E119" s="5" t="s">
        <v>99</v>
      </c>
      <c r="F119" s="5" t="s">
        <v>102</v>
      </c>
      <c r="G119" s="61" t="s">
        <v>174</v>
      </c>
      <c r="H119" s="67">
        <v>9200</v>
      </c>
      <c r="I119" s="67">
        <v>9200</v>
      </c>
      <c r="J119" s="67">
        <v>9200</v>
      </c>
      <c r="K119" s="67"/>
      <c r="L119" s="67"/>
      <c r="M119" s="67"/>
      <c r="N119" s="67">
        <f t="shared" si="241"/>
        <v>9200</v>
      </c>
      <c r="O119" s="67">
        <f t="shared" si="242"/>
        <v>9200</v>
      </c>
      <c r="P119" s="67">
        <f t="shared" si="243"/>
        <v>9200</v>
      </c>
      <c r="Q119" s="67"/>
      <c r="R119" s="67"/>
      <c r="S119" s="67"/>
      <c r="T119" s="67">
        <f t="shared" si="244"/>
        <v>9200</v>
      </c>
      <c r="U119" s="67">
        <f t="shared" si="245"/>
        <v>9200</v>
      </c>
      <c r="V119" s="67">
        <f t="shared" si="246"/>
        <v>9200</v>
      </c>
      <c r="W119" s="67"/>
      <c r="X119" s="67"/>
      <c r="Y119" s="67"/>
      <c r="Z119" s="67">
        <f t="shared" si="247"/>
        <v>9200</v>
      </c>
      <c r="AA119" s="67">
        <f t="shared" si="248"/>
        <v>9200</v>
      </c>
      <c r="AB119" s="67">
        <f t="shared" si="249"/>
        <v>9200</v>
      </c>
      <c r="AC119" s="67">
        <v>4600</v>
      </c>
      <c r="AD119" s="67"/>
      <c r="AE119" s="67"/>
      <c r="AF119" s="67">
        <f t="shared" si="250"/>
        <v>13800</v>
      </c>
      <c r="AG119" s="67">
        <f t="shared" si="251"/>
        <v>9200</v>
      </c>
      <c r="AH119" s="67">
        <f t="shared" si="252"/>
        <v>9200</v>
      </c>
      <c r="AI119" s="67">
        <v>-2000</v>
      </c>
      <c r="AJ119" s="67"/>
      <c r="AK119" s="67"/>
      <c r="AL119" s="67">
        <f t="shared" si="253"/>
        <v>11800</v>
      </c>
      <c r="AM119" s="67">
        <f t="shared" si="254"/>
        <v>9200</v>
      </c>
      <c r="AN119" s="67">
        <f t="shared" si="255"/>
        <v>9200</v>
      </c>
      <c r="AO119" s="67"/>
      <c r="AP119" s="67"/>
      <c r="AQ119" s="67"/>
      <c r="AR119" s="67">
        <f t="shared" si="256"/>
        <v>11800</v>
      </c>
      <c r="AS119" s="67">
        <f t="shared" si="257"/>
        <v>9200</v>
      </c>
      <c r="AT119" s="67">
        <f t="shared" si="258"/>
        <v>9200</v>
      </c>
    </row>
    <row r="120" spans="1:46">
      <c r="A120" s="278"/>
      <c r="B120" s="62" t="s">
        <v>66</v>
      </c>
      <c r="C120" s="5" t="s">
        <v>13</v>
      </c>
      <c r="D120" s="60" t="s">
        <v>4</v>
      </c>
      <c r="E120" s="5" t="s">
        <v>99</v>
      </c>
      <c r="F120" s="5" t="s">
        <v>102</v>
      </c>
      <c r="G120" s="61" t="s">
        <v>67</v>
      </c>
      <c r="H120" s="67">
        <v>40800</v>
      </c>
      <c r="I120" s="67">
        <v>40800</v>
      </c>
      <c r="J120" s="67">
        <v>40800</v>
      </c>
      <c r="K120" s="67"/>
      <c r="L120" s="67"/>
      <c r="M120" s="67"/>
      <c r="N120" s="67">
        <f t="shared" si="241"/>
        <v>40800</v>
      </c>
      <c r="O120" s="67">
        <f t="shared" si="242"/>
        <v>40800</v>
      </c>
      <c r="P120" s="67">
        <f t="shared" si="243"/>
        <v>40800</v>
      </c>
      <c r="Q120" s="67"/>
      <c r="R120" s="67"/>
      <c r="S120" s="67"/>
      <c r="T120" s="67">
        <f t="shared" si="244"/>
        <v>40800</v>
      </c>
      <c r="U120" s="67">
        <f t="shared" si="245"/>
        <v>40800</v>
      </c>
      <c r="V120" s="67">
        <f t="shared" si="246"/>
        <v>40800</v>
      </c>
      <c r="W120" s="67"/>
      <c r="X120" s="67"/>
      <c r="Y120" s="67"/>
      <c r="Z120" s="67">
        <f t="shared" si="247"/>
        <v>40800</v>
      </c>
      <c r="AA120" s="67">
        <f t="shared" si="248"/>
        <v>40800</v>
      </c>
      <c r="AB120" s="67">
        <f t="shared" si="249"/>
        <v>40800</v>
      </c>
      <c r="AC120" s="67">
        <f>-4600+12400</f>
        <v>7800</v>
      </c>
      <c r="AD120" s="67"/>
      <c r="AE120" s="67"/>
      <c r="AF120" s="67">
        <f t="shared" si="250"/>
        <v>48600</v>
      </c>
      <c r="AG120" s="67">
        <f t="shared" si="251"/>
        <v>40800</v>
      </c>
      <c r="AH120" s="67">
        <f t="shared" si="252"/>
        <v>40800</v>
      </c>
      <c r="AI120" s="67">
        <v>2000</v>
      </c>
      <c r="AJ120" s="67"/>
      <c r="AK120" s="67"/>
      <c r="AL120" s="67">
        <f t="shared" si="253"/>
        <v>50600</v>
      </c>
      <c r="AM120" s="67">
        <f t="shared" si="254"/>
        <v>40800</v>
      </c>
      <c r="AN120" s="67">
        <f t="shared" si="255"/>
        <v>40800</v>
      </c>
      <c r="AO120" s="67"/>
      <c r="AP120" s="67"/>
      <c r="AQ120" s="67"/>
      <c r="AR120" s="67">
        <f t="shared" si="256"/>
        <v>50600</v>
      </c>
      <c r="AS120" s="67">
        <f t="shared" si="257"/>
        <v>40800</v>
      </c>
      <c r="AT120" s="67">
        <f t="shared" si="258"/>
        <v>40800</v>
      </c>
    </row>
    <row r="121" spans="1:46" ht="25.5">
      <c r="A121" s="278"/>
      <c r="B121" s="30" t="s">
        <v>41</v>
      </c>
      <c r="C121" s="5" t="s">
        <v>13</v>
      </c>
      <c r="D121" s="60" t="s">
        <v>4</v>
      </c>
      <c r="E121" s="5" t="s">
        <v>99</v>
      </c>
      <c r="F121" s="5" t="s">
        <v>102</v>
      </c>
      <c r="G121" s="17" t="s">
        <v>39</v>
      </c>
      <c r="H121" s="63">
        <f>H122</f>
        <v>700000</v>
      </c>
      <c r="I121" s="63">
        <f t="shared" ref="I121:M121" si="290">I122</f>
        <v>700000</v>
      </c>
      <c r="J121" s="63">
        <f t="shared" si="290"/>
        <v>700000</v>
      </c>
      <c r="K121" s="63">
        <f t="shared" si="290"/>
        <v>0</v>
      </c>
      <c r="L121" s="63">
        <f t="shared" si="290"/>
        <v>0</v>
      </c>
      <c r="M121" s="63">
        <f t="shared" si="290"/>
        <v>0</v>
      </c>
      <c r="N121" s="63">
        <f t="shared" si="241"/>
        <v>700000</v>
      </c>
      <c r="O121" s="63">
        <f t="shared" si="242"/>
        <v>700000</v>
      </c>
      <c r="P121" s="63">
        <f t="shared" si="243"/>
        <v>700000</v>
      </c>
      <c r="Q121" s="63">
        <f t="shared" ref="Q121:S121" si="291">Q122</f>
        <v>0</v>
      </c>
      <c r="R121" s="63">
        <f t="shared" si="291"/>
        <v>0</v>
      </c>
      <c r="S121" s="63">
        <f t="shared" si="291"/>
        <v>0</v>
      </c>
      <c r="T121" s="63">
        <f t="shared" si="244"/>
        <v>700000</v>
      </c>
      <c r="U121" s="63">
        <f t="shared" si="245"/>
        <v>700000</v>
      </c>
      <c r="V121" s="63">
        <f t="shared" si="246"/>
        <v>700000</v>
      </c>
      <c r="W121" s="63">
        <f t="shared" ref="W121:Y121" si="292">W122</f>
        <v>86182.97</v>
      </c>
      <c r="X121" s="63">
        <f t="shared" si="292"/>
        <v>0</v>
      </c>
      <c r="Y121" s="63">
        <f t="shared" si="292"/>
        <v>0</v>
      </c>
      <c r="Z121" s="63">
        <f t="shared" si="247"/>
        <v>786182.97</v>
      </c>
      <c r="AA121" s="63">
        <f t="shared" si="248"/>
        <v>700000</v>
      </c>
      <c r="AB121" s="63">
        <f t="shared" si="249"/>
        <v>700000</v>
      </c>
      <c r="AC121" s="63">
        <f t="shared" ref="AC121:AE121" si="293">AC122</f>
        <v>0</v>
      </c>
      <c r="AD121" s="63">
        <f t="shared" si="293"/>
        <v>0</v>
      </c>
      <c r="AE121" s="63">
        <f t="shared" si="293"/>
        <v>0</v>
      </c>
      <c r="AF121" s="63">
        <f t="shared" si="250"/>
        <v>786182.97</v>
      </c>
      <c r="AG121" s="63">
        <f t="shared" si="251"/>
        <v>700000</v>
      </c>
      <c r="AH121" s="63">
        <f t="shared" si="252"/>
        <v>700000</v>
      </c>
      <c r="AI121" s="63">
        <f t="shared" ref="AI121:AK121" si="294">AI122</f>
        <v>0</v>
      </c>
      <c r="AJ121" s="63">
        <f t="shared" si="294"/>
        <v>0</v>
      </c>
      <c r="AK121" s="63">
        <f t="shared" si="294"/>
        <v>0</v>
      </c>
      <c r="AL121" s="63">
        <f t="shared" si="253"/>
        <v>786182.97</v>
      </c>
      <c r="AM121" s="63">
        <f t="shared" si="254"/>
        <v>700000</v>
      </c>
      <c r="AN121" s="63">
        <f t="shared" si="255"/>
        <v>700000</v>
      </c>
      <c r="AO121" s="63">
        <f t="shared" ref="AO121:AQ121" si="295">AO122</f>
        <v>19370</v>
      </c>
      <c r="AP121" s="63">
        <f t="shared" si="295"/>
        <v>0</v>
      </c>
      <c r="AQ121" s="63">
        <f t="shared" si="295"/>
        <v>0</v>
      </c>
      <c r="AR121" s="63">
        <f t="shared" si="256"/>
        <v>805552.97</v>
      </c>
      <c r="AS121" s="63">
        <f t="shared" si="257"/>
        <v>700000</v>
      </c>
      <c r="AT121" s="63">
        <f t="shared" si="258"/>
        <v>700000</v>
      </c>
    </row>
    <row r="122" spans="1:46">
      <c r="A122" s="278"/>
      <c r="B122" s="29" t="s">
        <v>42</v>
      </c>
      <c r="C122" s="5" t="s">
        <v>13</v>
      </c>
      <c r="D122" s="60" t="s">
        <v>4</v>
      </c>
      <c r="E122" s="5" t="s">
        <v>99</v>
      </c>
      <c r="F122" s="5" t="s">
        <v>102</v>
      </c>
      <c r="G122" s="17" t="s">
        <v>40</v>
      </c>
      <c r="H122" s="67">
        <v>700000</v>
      </c>
      <c r="I122" s="67">
        <v>700000</v>
      </c>
      <c r="J122" s="67">
        <v>700000</v>
      </c>
      <c r="K122" s="67"/>
      <c r="L122" s="67"/>
      <c r="M122" s="67"/>
      <c r="N122" s="67">
        <f t="shared" si="241"/>
        <v>700000</v>
      </c>
      <c r="O122" s="67">
        <f t="shared" si="242"/>
        <v>700000</v>
      </c>
      <c r="P122" s="67">
        <f t="shared" si="243"/>
        <v>700000</v>
      </c>
      <c r="Q122" s="67"/>
      <c r="R122" s="67"/>
      <c r="S122" s="67"/>
      <c r="T122" s="67">
        <f t="shared" si="244"/>
        <v>700000</v>
      </c>
      <c r="U122" s="67">
        <f t="shared" si="245"/>
        <v>700000</v>
      </c>
      <c r="V122" s="67">
        <f t="shared" si="246"/>
        <v>700000</v>
      </c>
      <c r="W122" s="67">
        <v>86182.97</v>
      </c>
      <c r="X122" s="67"/>
      <c r="Y122" s="67"/>
      <c r="Z122" s="67">
        <f t="shared" si="247"/>
        <v>786182.97</v>
      </c>
      <c r="AA122" s="67">
        <f t="shared" si="248"/>
        <v>700000</v>
      </c>
      <c r="AB122" s="67">
        <f t="shared" si="249"/>
        <v>700000</v>
      </c>
      <c r="AC122" s="67"/>
      <c r="AD122" s="67"/>
      <c r="AE122" s="67"/>
      <c r="AF122" s="67">
        <f t="shared" si="250"/>
        <v>786182.97</v>
      </c>
      <c r="AG122" s="67">
        <f t="shared" si="251"/>
        <v>700000</v>
      </c>
      <c r="AH122" s="67">
        <f t="shared" si="252"/>
        <v>700000</v>
      </c>
      <c r="AI122" s="67"/>
      <c r="AJ122" s="67"/>
      <c r="AK122" s="67"/>
      <c r="AL122" s="67">
        <f t="shared" si="253"/>
        <v>786182.97</v>
      </c>
      <c r="AM122" s="67">
        <f t="shared" si="254"/>
        <v>700000</v>
      </c>
      <c r="AN122" s="67">
        <f t="shared" si="255"/>
        <v>700000</v>
      </c>
      <c r="AO122" s="67">
        <v>19370</v>
      </c>
      <c r="AP122" s="67"/>
      <c r="AQ122" s="67"/>
      <c r="AR122" s="67">
        <f t="shared" si="256"/>
        <v>805552.97</v>
      </c>
      <c r="AS122" s="67">
        <f t="shared" si="257"/>
        <v>700000</v>
      </c>
      <c r="AT122" s="67">
        <f t="shared" si="258"/>
        <v>700000</v>
      </c>
    </row>
    <row r="123" spans="1:46">
      <c r="A123" s="27"/>
      <c r="B123" s="88" t="s">
        <v>187</v>
      </c>
      <c r="C123" s="5" t="s">
        <v>13</v>
      </c>
      <c r="D123" s="60" t="s">
        <v>4</v>
      </c>
      <c r="E123" s="5" t="s">
        <v>99</v>
      </c>
      <c r="F123" s="60" t="s">
        <v>186</v>
      </c>
      <c r="G123" s="17"/>
      <c r="H123" s="67"/>
      <c r="I123" s="67"/>
      <c r="J123" s="67"/>
      <c r="K123" s="67"/>
      <c r="L123" s="67"/>
      <c r="M123" s="67"/>
      <c r="N123" s="67"/>
      <c r="O123" s="67"/>
      <c r="P123" s="67"/>
      <c r="Q123" s="67">
        <f>Q128</f>
        <v>60000</v>
      </c>
      <c r="R123" s="67">
        <f>R128</f>
        <v>0</v>
      </c>
      <c r="S123" s="67">
        <f>S128</f>
        <v>0</v>
      </c>
      <c r="T123" s="67">
        <f t="shared" ref="T123:T129" si="296">N123+Q123</f>
        <v>60000</v>
      </c>
      <c r="U123" s="67">
        <f t="shared" ref="U123:U129" si="297">O123+R123</f>
        <v>0</v>
      </c>
      <c r="V123" s="67">
        <f t="shared" ref="V123:V129" si="298">P123+S123</f>
        <v>0</v>
      </c>
      <c r="W123" s="67">
        <f>W124+W126+W128</f>
        <v>0</v>
      </c>
      <c r="X123" s="67">
        <f t="shared" ref="X123:Y123" si="299">X124+X126</f>
        <v>0</v>
      </c>
      <c r="Y123" s="67">
        <f t="shared" si="299"/>
        <v>0</v>
      </c>
      <c r="Z123" s="67">
        <f t="shared" si="247"/>
        <v>60000</v>
      </c>
      <c r="AA123" s="67">
        <f t="shared" si="248"/>
        <v>0</v>
      </c>
      <c r="AB123" s="67">
        <f t="shared" si="249"/>
        <v>0</v>
      </c>
      <c r="AC123" s="67">
        <f>AC124+AC126+AC128</f>
        <v>20000</v>
      </c>
      <c r="AD123" s="67">
        <f t="shared" ref="AD123:AE123" si="300">AD124+AD126</f>
        <v>0</v>
      </c>
      <c r="AE123" s="67">
        <f t="shared" si="300"/>
        <v>0</v>
      </c>
      <c r="AF123" s="67">
        <f t="shared" si="250"/>
        <v>80000</v>
      </c>
      <c r="AG123" s="67">
        <f t="shared" si="251"/>
        <v>0</v>
      </c>
      <c r="AH123" s="67">
        <f t="shared" si="252"/>
        <v>0</v>
      </c>
      <c r="AI123" s="67">
        <f>AI124+AI126+AI128</f>
        <v>0</v>
      </c>
      <c r="AJ123" s="67">
        <f t="shared" ref="AJ123:AK123" si="301">AJ124+AJ126</f>
        <v>0</v>
      </c>
      <c r="AK123" s="67">
        <f t="shared" si="301"/>
        <v>0</v>
      </c>
      <c r="AL123" s="67">
        <f t="shared" si="253"/>
        <v>80000</v>
      </c>
      <c r="AM123" s="67">
        <f t="shared" si="254"/>
        <v>0</v>
      </c>
      <c r="AN123" s="67">
        <f t="shared" si="255"/>
        <v>0</v>
      </c>
      <c r="AO123" s="67">
        <f>AO124+AO126+AO128</f>
        <v>0</v>
      </c>
      <c r="AP123" s="67">
        <f t="shared" ref="AP123:AQ123" si="302">AP124+AP126</f>
        <v>0</v>
      </c>
      <c r="AQ123" s="67">
        <f t="shared" si="302"/>
        <v>0</v>
      </c>
      <c r="AR123" s="67">
        <f t="shared" si="256"/>
        <v>80000</v>
      </c>
      <c r="AS123" s="67">
        <f t="shared" si="257"/>
        <v>0</v>
      </c>
      <c r="AT123" s="67">
        <f t="shared" si="258"/>
        <v>0</v>
      </c>
    </row>
    <row r="124" spans="1:46" ht="25.5">
      <c r="A124" s="27"/>
      <c r="B124" s="62" t="s">
        <v>207</v>
      </c>
      <c r="C124" s="5" t="s">
        <v>13</v>
      </c>
      <c r="D124" s="60" t="s">
        <v>4</v>
      </c>
      <c r="E124" s="5" t="s">
        <v>99</v>
      </c>
      <c r="F124" s="60" t="s">
        <v>186</v>
      </c>
      <c r="G124" s="61" t="s">
        <v>32</v>
      </c>
      <c r="H124" s="67"/>
      <c r="I124" s="67"/>
      <c r="J124" s="67"/>
      <c r="K124" s="67"/>
      <c r="L124" s="67"/>
      <c r="M124" s="67"/>
      <c r="N124" s="67"/>
      <c r="O124" s="67"/>
      <c r="P124" s="67"/>
      <c r="Q124" s="67"/>
      <c r="R124" s="67"/>
      <c r="S124" s="67"/>
      <c r="T124" s="67"/>
      <c r="U124" s="67"/>
      <c r="V124" s="67"/>
      <c r="W124" s="67">
        <f>W125</f>
        <v>10000</v>
      </c>
      <c r="X124" s="67">
        <f t="shared" ref="X124:Y124" si="303">X125</f>
        <v>0</v>
      </c>
      <c r="Y124" s="67">
        <f t="shared" si="303"/>
        <v>0</v>
      </c>
      <c r="Z124" s="67">
        <f t="shared" ref="Z124:Z127" si="304">T124+W124</f>
        <v>10000</v>
      </c>
      <c r="AA124" s="67">
        <f t="shared" ref="AA124:AA127" si="305">U124+X124</f>
        <v>0</v>
      </c>
      <c r="AB124" s="67">
        <f t="shared" ref="AB124:AB127" si="306">V124+Y124</f>
        <v>0</v>
      </c>
      <c r="AC124" s="67">
        <f>AC125</f>
        <v>0</v>
      </c>
      <c r="AD124" s="67">
        <f t="shared" ref="AD124:AE124" si="307">AD125</f>
        <v>0</v>
      </c>
      <c r="AE124" s="67">
        <f t="shared" si="307"/>
        <v>0</v>
      </c>
      <c r="AF124" s="67">
        <f t="shared" si="250"/>
        <v>10000</v>
      </c>
      <c r="AG124" s="67">
        <f t="shared" si="251"/>
        <v>0</v>
      </c>
      <c r="AH124" s="67">
        <f t="shared" si="252"/>
        <v>0</v>
      </c>
      <c r="AI124" s="67">
        <f>AI125</f>
        <v>0</v>
      </c>
      <c r="AJ124" s="67">
        <f t="shared" ref="AJ124:AK124" si="308">AJ125</f>
        <v>0</v>
      </c>
      <c r="AK124" s="67">
        <f t="shared" si="308"/>
        <v>0</v>
      </c>
      <c r="AL124" s="67">
        <f t="shared" si="253"/>
        <v>10000</v>
      </c>
      <c r="AM124" s="67">
        <f t="shared" si="254"/>
        <v>0</v>
      </c>
      <c r="AN124" s="67">
        <f t="shared" si="255"/>
        <v>0</v>
      </c>
      <c r="AO124" s="67">
        <f>AO125</f>
        <v>0</v>
      </c>
      <c r="AP124" s="67">
        <f t="shared" ref="AP124:AQ124" si="309">AP125</f>
        <v>0</v>
      </c>
      <c r="AQ124" s="67">
        <f t="shared" si="309"/>
        <v>0</v>
      </c>
      <c r="AR124" s="67">
        <f t="shared" si="256"/>
        <v>10000</v>
      </c>
      <c r="AS124" s="67">
        <f t="shared" si="257"/>
        <v>0</v>
      </c>
      <c r="AT124" s="67">
        <f t="shared" si="258"/>
        <v>0</v>
      </c>
    </row>
    <row r="125" spans="1:46" ht="25.5">
      <c r="A125" s="27"/>
      <c r="B125" s="62" t="s">
        <v>34</v>
      </c>
      <c r="C125" s="5" t="s">
        <v>13</v>
      </c>
      <c r="D125" s="60" t="s">
        <v>4</v>
      </c>
      <c r="E125" s="5" t="s">
        <v>99</v>
      </c>
      <c r="F125" s="60" t="s">
        <v>186</v>
      </c>
      <c r="G125" s="61" t="s">
        <v>33</v>
      </c>
      <c r="H125" s="67"/>
      <c r="I125" s="67"/>
      <c r="J125" s="67"/>
      <c r="K125" s="67"/>
      <c r="L125" s="67"/>
      <c r="M125" s="67"/>
      <c r="N125" s="67"/>
      <c r="O125" s="67"/>
      <c r="P125" s="67"/>
      <c r="Q125" s="67"/>
      <c r="R125" s="67"/>
      <c r="S125" s="67"/>
      <c r="T125" s="67"/>
      <c r="U125" s="67"/>
      <c r="V125" s="67"/>
      <c r="W125" s="67">
        <v>10000</v>
      </c>
      <c r="X125" s="67"/>
      <c r="Y125" s="67"/>
      <c r="Z125" s="67">
        <f t="shared" si="304"/>
        <v>10000</v>
      </c>
      <c r="AA125" s="67">
        <f t="shared" si="305"/>
        <v>0</v>
      </c>
      <c r="AB125" s="67">
        <f t="shared" si="306"/>
        <v>0</v>
      </c>
      <c r="AC125" s="67"/>
      <c r="AD125" s="67"/>
      <c r="AE125" s="67"/>
      <c r="AF125" s="67">
        <f t="shared" si="250"/>
        <v>10000</v>
      </c>
      <c r="AG125" s="67">
        <f t="shared" si="251"/>
        <v>0</v>
      </c>
      <c r="AH125" s="67">
        <f t="shared" si="252"/>
        <v>0</v>
      </c>
      <c r="AI125" s="67"/>
      <c r="AJ125" s="67"/>
      <c r="AK125" s="67"/>
      <c r="AL125" s="67">
        <f t="shared" si="253"/>
        <v>10000</v>
      </c>
      <c r="AM125" s="67">
        <f t="shared" si="254"/>
        <v>0</v>
      </c>
      <c r="AN125" s="67">
        <f t="shared" si="255"/>
        <v>0</v>
      </c>
      <c r="AO125" s="67"/>
      <c r="AP125" s="67"/>
      <c r="AQ125" s="67"/>
      <c r="AR125" s="67">
        <f t="shared" si="256"/>
        <v>10000</v>
      </c>
      <c r="AS125" s="67">
        <f t="shared" si="257"/>
        <v>0</v>
      </c>
      <c r="AT125" s="67">
        <f t="shared" si="258"/>
        <v>0</v>
      </c>
    </row>
    <row r="126" spans="1:46">
      <c r="A126" s="27"/>
      <c r="B126" s="62" t="s">
        <v>35</v>
      </c>
      <c r="C126" s="5" t="s">
        <v>13</v>
      </c>
      <c r="D126" s="60" t="s">
        <v>4</v>
      </c>
      <c r="E126" s="5" t="s">
        <v>99</v>
      </c>
      <c r="F126" s="60" t="s">
        <v>186</v>
      </c>
      <c r="G126" s="61" t="s">
        <v>36</v>
      </c>
      <c r="H126" s="67"/>
      <c r="I126" s="67"/>
      <c r="J126" s="67"/>
      <c r="K126" s="67"/>
      <c r="L126" s="67"/>
      <c r="M126" s="67"/>
      <c r="N126" s="67"/>
      <c r="O126" s="67"/>
      <c r="P126" s="67"/>
      <c r="Q126" s="67"/>
      <c r="R126" s="67"/>
      <c r="S126" s="67"/>
      <c r="T126" s="67"/>
      <c r="U126" s="67"/>
      <c r="V126" s="67"/>
      <c r="W126" s="67">
        <f>W127</f>
        <v>50000</v>
      </c>
      <c r="X126" s="67">
        <f t="shared" ref="X126:Y126" si="310">X127</f>
        <v>0</v>
      </c>
      <c r="Y126" s="67">
        <f t="shared" si="310"/>
        <v>0</v>
      </c>
      <c r="Z126" s="67">
        <f t="shared" si="304"/>
        <v>50000</v>
      </c>
      <c r="AA126" s="67">
        <f t="shared" si="305"/>
        <v>0</v>
      </c>
      <c r="AB126" s="67">
        <f t="shared" si="306"/>
        <v>0</v>
      </c>
      <c r="AC126" s="67">
        <f>AC127</f>
        <v>0</v>
      </c>
      <c r="AD126" s="67">
        <f t="shared" ref="AD126:AE126" si="311">AD127</f>
        <v>0</v>
      </c>
      <c r="AE126" s="67">
        <f t="shared" si="311"/>
        <v>0</v>
      </c>
      <c r="AF126" s="67">
        <f t="shared" si="250"/>
        <v>50000</v>
      </c>
      <c r="AG126" s="67">
        <f t="shared" si="251"/>
        <v>0</v>
      </c>
      <c r="AH126" s="67">
        <f t="shared" si="252"/>
        <v>0</v>
      </c>
      <c r="AI126" s="67">
        <f>AI127</f>
        <v>0</v>
      </c>
      <c r="AJ126" s="67">
        <f t="shared" ref="AJ126:AK126" si="312">AJ127</f>
        <v>0</v>
      </c>
      <c r="AK126" s="67">
        <f t="shared" si="312"/>
        <v>0</v>
      </c>
      <c r="AL126" s="67">
        <f t="shared" si="253"/>
        <v>50000</v>
      </c>
      <c r="AM126" s="67">
        <f t="shared" si="254"/>
        <v>0</v>
      </c>
      <c r="AN126" s="67">
        <f t="shared" si="255"/>
        <v>0</v>
      </c>
      <c r="AO126" s="67">
        <f>AO127</f>
        <v>0</v>
      </c>
      <c r="AP126" s="67">
        <f t="shared" ref="AP126:AQ126" si="313">AP127</f>
        <v>0</v>
      </c>
      <c r="AQ126" s="67">
        <f t="shared" si="313"/>
        <v>0</v>
      </c>
      <c r="AR126" s="67">
        <f t="shared" si="256"/>
        <v>50000</v>
      </c>
      <c r="AS126" s="67">
        <f t="shared" si="257"/>
        <v>0</v>
      </c>
      <c r="AT126" s="67">
        <f t="shared" si="258"/>
        <v>0</v>
      </c>
    </row>
    <row r="127" spans="1:46">
      <c r="A127" s="27"/>
      <c r="B127" s="62" t="s">
        <v>173</v>
      </c>
      <c r="C127" s="5" t="s">
        <v>13</v>
      </c>
      <c r="D127" s="60" t="s">
        <v>4</v>
      </c>
      <c r="E127" s="5" t="s">
        <v>99</v>
      </c>
      <c r="F127" s="60" t="s">
        <v>186</v>
      </c>
      <c r="G127" s="61" t="s">
        <v>174</v>
      </c>
      <c r="H127" s="67"/>
      <c r="I127" s="67"/>
      <c r="J127" s="67"/>
      <c r="K127" s="67"/>
      <c r="L127" s="67"/>
      <c r="M127" s="67"/>
      <c r="N127" s="67"/>
      <c r="O127" s="67"/>
      <c r="P127" s="67"/>
      <c r="Q127" s="67"/>
      <c r="R127" s="67"/>
      <c r="S127" s="67"/>
      <c r="T127" s="67"/>
      <c r="U127" s="67"/>
      <c r="V127" s="67"/>
      <c r="W127" s="67">
        <v>50000</v>
      </c>
      <c r="X127" s="67"/>
      <c r="Y127" s="67"/>
      <c r="Z127" s="67">
        <f t="shared" si="304"/>
        <v>50000</v>
      </c>
      <c r="AA127" s="67">
        <f t="shared" si="305"/>
        <v>0</v>
      </c>
      <c r="AB127" s="67">
        <f t="shared" si="306"/>
        <v>0</v>
      </c>
      <c r="AC127" s="67"/>
      <c r="AD127" s="67"/>
      <c r="AE127" s="67"/>
      <c r="AF127" s="67">
        <f t="shared" si="250"/>
        <v>50000</v>
      </c>
      <c r="AG127" s="67">
        <f t="shared" si="251"/>
        <v>0</v>
      </c>
      <c r="AH127" s="67">
        <f t="shared" si="252"/>
        <v>0</v>
      </c>
      <c r="AI127" s="67"/>
      <c r="AJ127" s="67"/>
      <c r="AK127" s="67"/>
      <c r="AL127" s="67">
        <f t="shared" si="253"/>
        <v>50000</v>
      </c>
      <c r="AM127" s="67">
        <f t="shared" si="254"/>
        <v>0</v>
      </c>
      <c r="AN127" s="67">
        <f t="shared" si="255"/>
        <v>0</v>
      </c>
      <c r="AO127" s="67"/>
      <c r="AP127" s="67"/>
      <c r="AQ127" s="67"/>
      <c r="AR127" s="67">
        <f t="shared" si="256"/>
        <v>50000</v>
      </c>
      <c r="AS127" s="67">
        <f t="shared" si="257"/>
        <v>0</v>
      </c>
      <c r="AT127" s="67">
        <f t="shared" si="258"/>
        <v>0</v>
      </c>
    </row>
    <row r="128" spans="1:46" ht="25.5">
      <c r="A128" s="27"/>
      <c r="B128" s="30" t="s">
        <v>41</v>
      </c>
      <c r="C128" s="5" t="s">
        <v>13</v>
      </c>
      <c r="D128" s="60" t="s">
        <v>4</v>
      </c>
      <c r="E128" s="5" t="s">
        <v>99</v>
      </c>
      <c r="F128" s="60" t="s">
        <v>186</v>
      </c>
      <c r="G128" s="61" t="s">
        <v>39</v>
      </c>
      <c r="H128" s="67"/>
      <c r="I128" s="67"/>
      <c r="J128" s="67"/>
      <c r="K128" s="67"/>
      <c r="L128" s="67"/>
      <c r="M128" s="67"/>
      <c r="N128" s="67"/>
      <c r="O128" s="67"/>
      <c r="P128" s="67"/>
      <c r="Q128" s="67">
        <f>Q129</f>
        <v>60000</v>
      </c>
      <c r="R128" s="67">
        <f t="shared" ref="R128:S128" si="314">R129</f>
        <v>0</v>
      </c>
      <c r="S128" s="67">
        <f t="shared" si="314"/>
        <v>0</v>
      </c>
      <c r="T128" s="67">
        <f t="shared" si="296"/>
        <v>60000</v>
      </c>
      <c r="U128" s="67">
        <f t="shared" si="297"/>
        <v>0</v>
      </c>
      <c r="V128" s="67">
        <f t="shared" si="298"/>
        <v>0</v>
      </c>
      <c r="W128" s="67">
        <f>W129</f>
        <v>-60000</v>
      </c>
      <c r="X128" s="67">
        <f t="shared" ref="X128:Y128" si="315">X129</f>
        <v>0</v>
      </c>
      <c r="Y128" s="67">
        <f t="shared" si="315"/>
        <v>0</v>
      </c>
      <c r="Z128" s="67">
        <f t="shared" si="247"/>
        <v>0</v>
      </c>
      <c r="AA128" s="67">
        <f t="shared" si="248"/>
        <v>0</v>
      </c>
      <c r="AB128" s="67">
        <f t="shared" si="249"/>
        <v>0</v>
      </c>
      <c r="AC128" s="67">
        <f>AC129</f>
        <v>20000</v>
      </c>
      <c r="AD128" s="67">
        <f t="shared" ref="AD128:AE128" si="316">AD129</f>
        <v>0</v>
      </c>
      <c r="AE128" s="67">
        <f t="shared" si="316"/>
        <v>0</v>
      </c>
      <c r="AF128" s="67">
        <f t="shared" si="250"/>
        <v>20000</v>
      </c>
      <c r="AG128" s="67">
        <f t="shared" si="251"/>
        <v>0</v>
      </c>
      <c r="AH128" s="67">
        <f t="shared" si="252"/>
        <v>0</v>
      </c>
      <c r="AI128" s="67">
        <f>AI129</f>
        <v>0</v>
      </c>
      <c r="AJ128" s="67">
        <f t="shared" ref="AJ128:AK128" si="317">AJ129</f>
        <v>0</v>
      </c>
      <c r="AK128" s="67">
        <f t="shared" si="317"/>
        <v>0</v>
      </c>
      <c r="AL128" s="67">
        <f t="shared" si="253"/>
        <v>20000</v>
      </c>
      <c r="AM128" s="67">
        <f t="shared" si="254"/>
        <v>0</v>
      </c>
      <c r="AN128" s="67">
        <f t="shared" si="255"/>
        <v>0</v>
      </c>
      <c r="AO128" s="67">
        <f>AO129</f>
        <v>0</v>
      </c>
      <c r="AP128" s="67">
        <f t="shared" ref="AP128:AQ128" si="318">AP129</f>
        <v>0</v>
      </c>
      <c r="AQ128" s="67">
        <f t="shared" si="318"/>
        <v>0</v>
      </c>
      <c r="AR128" s="67">
        <f t="shared" si="256"/>
        <v>20000</v>
      </c>
      <c r="AS128" s="67">
        <f t="shared" si="257"/>
        <v>0</v>
      </c>
      <c r="AT128" s="67">
        <f t="shared" si="258"/>
        <v>0</v>
      </c>
    </row>
    <row r="129" spans="1:46">
      <c r="A129" s="27"/>
      <c r="B129" s="29" t="s">
        <v>42</v>
      </c>
      <c r="C129" s="5" t="s">
        <v>13</v>
      </c>
      <c r="D129" s="60" t="s">
        <v>4</v>
      </c>
      <c r="E129" s="5" t="s">
        <v>99</v>
      </c>
      <c r="F129" s="60" t="s">
        <v>186</v>
      </c>
      <c r="G129" s="61" t="s">
        <v>40</v>
      </c>
      <c r="H129" s="67"/>
      <c r="I129" s="67"/>
      <c r="J129" s="67"/>
      <c r="K129" s="67"/>
      <c r="L129" s="67"/>
      <c r="M129" s="67"/>
      <c r="N129" s="67"/>
      <c r="O129" s="67"/>
      <c r="P129" s="67"/>
      <c r="Q129" s="67">
        <v>60000</v>
      </c>
      <c r="R129" s="67"/>
      <c r="S129" s="67"/>
      <c r="T129" s="67">
        <f t="shared" si="296"/>
        <v>60000</v>
      </c>
      <c r="U129" s="67">
        <f t="shared" si="297"/>
        <v>0</v>
      </c>
      <c r="V129" s="67">
        <f t="shared" si="298"/>
        <v>0</v>
      </c>
      <c r="W129" s="67">
        <v>-60000</v>
      </c>
      <c r="X129" s="67"/>
      <c r="Y129" s="67"/>
      <c r="Z129" s="67">
        <f t="shared" si="247"/>
        <v>0</v>
      </c>
      <c r="AA129" s="67">
        <f t="shared" si="248"/>
        <v>0</v>
      </c>
      <c r="AB129" s="67">
        <f t="shared" si="249"/>
        <v>0</v>
      </c>
      <c r="AC129" s="67">
        <v>20000</v>
      </c>
      <c r="AD129" s="67"/>
      <c r="AE129" s="67"/>
      <c r="AF129" s="67">
        <f t="shared" si="250"/>
        <v>20000</v>
      </c>
      <c r="AG129" s="67">
        <f t="shared" si="251"/>
        <v>0</v>
      </c>
      <c r="AH129" s="67">
        <f t="shared" si="252"/>
        <v>0</v>
      </c>
      <c r="AI129" s="67"/>
      <c r="AJ129" s="67"/>
      <c r="AK129" s="67"/>
      <c r="AL129" s="67">
        <f t="shared" si="253"/>
        <v>20000</v>
      </c>
      <c r="AM129" s="67">
        <f t="shared" si="254"/>
        <v>0</v>
      </c>
      <c r="AN129" s="67">
        <f t="shared" si="255"/>
        <v>0</v>
      </c>
      <c r="AO129" s="67"/>
      <c r="AP129" s="67"/>
      <c r="AQ129" s="67"/>
      <c r="AR129" s="67">
        <f t="shared" si="256"/>
        <v>20000</v>
      </c>
      <c r="AS129" s="67">
        <f t="shared" si="257"/>
        <v>0</v>
      </c>
      <c r="AT129" s="67">
        <f t="shared" si="258"/>
        <v>0</v>
      </c>
    </row>
    <row r="130" spans="1:46" ht="25.5">
      <c r="A130" s="27" t="s">
        <v>27</v>
      </c>
      <c r="B130" s="87" t="s">
        <v>93</v>
      </c>
      <c r="C130" s="6" t="s">
        <v>13</v>
      </c>
      <c r="D130" s="6" t="s">
        <v>5</v>
      </c>
      <c r="E130" s="6" t="s">
        <v>99</v>
      </c>
      <c r="F130" s="6" t="s">
        <v>100</v>
      </c>
      <c r="G130" s="17"/>
      <c r="H130" s="64">
        <f>H131</f>
        <v>250000</v>
      </c>
      <c r="I130" s="64">
        <f t="shared" ref="I130:M130" si="319">I131</f>
        <v>250000</v>
      </c>
      <c r="J130" s="64">
        <f t="shared" si="319"/>
        <v>250000</v>
      </c>
      <c r="K130" s="64">
        <f t="shared" si="319"/>
        <v>0</v>
      </c>
      <c r="L130" s="64">
        <f t="shared" si="319"/>
        <v>0</v>
      </c>
      <c r="M130" s="64">
        <f t="shared" si="319"/>
        <v>0</v>
      </c>
      <c r="N130" s="64">
        <f t="shared" si="241"/>
        <v>250000</v>
      </c>
      <c r="O130" s="64">
        <f t="shared" si="242"/>
        <v>250000</v>
      </c>
      <c r="P130" s="64">
        <f t="shared" si="243"/>
        <v>250000</v>
      </c>
      <c r="Q130" s="64">
        <f t="shared" ref="Q130:S130" si="320">Q131</f>
        <v>5987.1</v>
      </c>
      <c r="R130" s="64">
        <f t="shared" si="320"/>
        <v>0</v>
      </c>
      <c r="S130" s="64">
        <f t="shared" si="320"/>
        <v>0</v>
      </c>
      <c r="T130" s="64">
        <f t="shared" si="244"/>
        <v>255987.1</v>
      </c>
      <c r="U130" s="64">
        <f t="shared" si="245"/>
        <v>250000</v>
      </c>
      <c r="V130" s="64">
        <f t="shared" si="246"/>
        <v>250000</v>
      </c>
      <c r="W130" s="64">
        <f>W131+W139</f>
        <v>96551.78</v>
      </c>
      <c r="X130" s="64">
        <f t="shared" ref="X130:Y130" si="321">X131+X139</f>
        <v>0</v>
      </c>
      <c r="Y130" s="64">
        <f t="shared" si="321"/>
        <v>0</v>
      </c>
      <c r="Z130" s="64">
        <f t="shared" si="247"/>
        <v>352538.88</v>
      </c>
      <c r="AA130" s="64">
        <f t="shared" si="248"/>
        <v>250000</v>
      </c>
      <c r="AB130" s="64">
        <f t="shared" si="249"/>
        <v>250000</v>
      </c>
      <c r="AC130" s="64">
        <f>AC131+AC139</f>
        <v>-12400</v>
      </c>
      <c r="AD130" s="64">
        <f t="shared" ref="AD130:AE130" si="322">AD131+AD139</f>
        <v>0</v>
      </c>
      <c r="AE130" s="64">
        <f t="shared" si="322"/>
        <v>0</v>
      </c>
      <c r="AF130" s="64">
        <f t="shared" si="250"/>
        <v>340138.88</v>
      </c>
      <c r="AG130" s="64">
        <f t="shared" si="251"/>
        <v>250000</v>
      </c>
      <c r="AH130" s="64">
        <f t="shared" si="252"/>
        <v>250000</v>
      </c>
      <c r="AI130" s="64">
        <f>AI131+AI139</f>
        <v>0</v>
      </c>
      <c r="AJ130" s="64">
        <f t="shared" ref="AJ130:AK130" si="323">AJ131+AJ139</f>
        <v>0</v>
      </c>
      <c r="AK130" s="64">
        <f t="shared" si="323"/>
        <v>0</v>
      </c>
      <c r="AL130" s="64">
        <f t="shared" si="253"/>
        <v>340138.88</v>
      </c>
      <c r="AM130" s="64">
        <f t="shared" si="254"/>
        <v>250000</v>
      </c>
      <c r="AN130" s="64">
        <f t="shared" si="255"/>
        <v>250000</v>
      </c>
      <c r="AO130" s="64">
        <f>AO131+AO139</f>
        <v>15900</v>
      </c>
      <c r="AP130" s="64">
        <f t="shared" ref="AP130:AQ130" si="324">AP131+AP139</f>
        <v>0</v>
      </c>
      <c r="AQ130" s="64">
        <f t="shared" si="324"/>
        <v>0</v>
      </c>
      <c r="AR130" s="64">
        <f t="shared" si="256"/>
        <v>356038.88</v>
      </c>
      <c r="AS130" s="64">
        <f t="shared" si="257"/>
        <v>250000</v>
      </c>
      <c r="AT130" s="64">
        <f t="shared" si="258"/>
        <v>250000</v>
      </c>
    </row>
    <row r="131" spans="1:46">
      <c r="A131" s="278"/>
      <c r="B131" s="29" t="s">
        <v>43</v>
      </c>
      <c r="C131" s="5" t="s">
        <v>13</v>
      </c>
      <c r="D131" s="60" t="s">
        <v>5</v>
      </c>
      <c r="E131" s="5" t="s">
        <v>99</v>
      </c>
      <c r="F131" s="5" t="s">
        <v>102</v>
      </c>
      <c r="G131" s="17"/>
      <c r="H131" s="63">
        <f>H132+H137+H134</f>
        <v>250000</v>
      </c>
      <c r="I131" s="63">
        <f t="shared" ref="I131:J131" si="325">I132+I137+I134</f>
        <v>250000</v>
      </c>
      <c r="J131" s="63">
        <f t="shared" si="325"/>
        <v>250000</v>
      </c>
      <c r="K131" s="63">
        <f t="shared" ref="K131:M131" si="326">K132+K137+K134</f>
        <v>0</v>
      </c>
      <c r="L131" s="63">
        <f t="shared" si="326"/>
        <v>0</v>
      </c>
      <c r="M131" s="63">
        <f t="shared" si="326"/>
        <v>0</v>
      </c>
      <c r="N131" s="63">
        <f t="shared" si="241"/>
        <v>250000</v>
      </c>
      <c r="O131" s="63">
        <f t="shared" si="242"/>
        <v>250000</v>
      </c>
      <c r="P131" s="63">
        <f t="shared" si="243"/>
        <v>250000</v>
      </c>
      <c r="Q131" s="63">
        <f t="shared" ref="Q131:S131" si="327">Q132+Q137+Q134</f>
        <v>5987.1</v>
      </c>
      <c r="R131" s="63">
        <f t="shared" si="327"/>
        <v>0</v>
      </c>
      <c r="S131" s="63">
        <f t="shared" si="327"/>
        <v>0</v>
      </c>
      <c r="T131" s="63">
        <f t="shared" si="244"/>
        <v>255987.1</v>
      </c>
      <c r="U131" s="63">
        <f t="shared" si="245"/>
        <v>250000</v>
      </c>
      <c r="V131" s="63">
        <f t="shared" si="246"/>
        <v>250000</v>
      </c>
      <c r="W131" s="63">
        <f t="shared" ref="W131:Y131" si="328">W132+W137+W134</f>
        <v>0</v>
      </c>
      <c r="X131" s="63">
        <f t="shared" si="328"/>
        <v>0</v>
      </c>
      <c r="Y131" s="63">
        <f t="shared" si="328"/>
        <v>0</v>
      </c>
      <c r="Z131" s="63">
        <f t="shared" si="247"/>
        <v>255987.1</v>
      </c>
      <c r="AA131" s="63">
        <f t="shared" si="248"/>
        <v>250000</v>
      </c>
      <c r="AB131" s="63">
        <f t="shared" si="249"/>
        <v>250000</v>
      </c>
      <c r="AC131" s="63">
        <f t="shared" ref="AC131:AE131" si="329">AC132+AC137+AC134</f>
        <v>-53779.34</v>
      </c>
      <c r="AD131" s="63">
        <f t="shared" si="329"/>
        <v>0</v>
      </c>
      <c r="AE131" s="63">
        <f t="shared" si="329"/>
        <v>0</v>
      </c>
      <c r="AF131" s="63">
        <f t="shared" si="250"/>
        <v>202207.76</v>
      </c>
      <c r="AG131" s="63">
        <f t="shared" si="251"/>
        <v>250000</v>
      </c>
      <c r="AH131" s="63">
        <f t="shared" si="252"/>
        <v>250000</v>
      </c>
      <c r="AI131" s="63">
        <f t="shared" ref="AI131:AK131" si="330">AI132+AI137+AI134</f>
        <v>0</v>
      </c>
      <c r="AJ131" s="63">
        <f t="shared" si="330"/>
        <v>0</v>
      </c>
      <c r="AK131" s="63">
        <f t="shared" si="330"/>
        <v>0</v>
      </c>
      <c r="AL131" s="63">
        <f t="shared" si="253"/>
        <v>202207.76</v>
      </c>
      <c r="AM131" s="63">
        <f t="shared" si="254"/>
        <v>250000</v>
      </c>
      <c r="AN131" s="63">
        <f t="shared" si="255"/>
        <v>250000</v>
      </c>
      <c r="AO131" s="63">
        <f t="shared" ref="AO131:AQ131" si="331">AO132+AO137+AO134</f>
        <v>15900</v>
      </c>
      <c r="AP131" s="63">
        <f t="shared" si="331"/>
        <v>0</v>
      </c>
      <c r="AQ131" s="63">
        <f t="shared" si="331"/>
        <v>0</v>
      </c>
      <c r="AR131" s="63">
        <f t="shared" si="256"/>
        <v>218107.76</v>
      </c>
      <c r="AS131" s="63">
        <f t="shared" si="257"/>
        <v>250000</v>
      </c>
      <c r="AT131" s="63">
        <f t="shared" si="258"/>
        <v>250000</v>
      </c>
    </row>
    <row r="132" spans="1:46" ht="25.5">
      <c r="A132" s="278"/>
      <c r="B132" s="62" t="s">
        <v>207</v>
      </c>
      <c r="C132" s="5" t="s">
        <v>13</v>
      </c>
      <c r="D132" s="60" t="s">
        <v>5</v>
      </c>
      <c r="E132" s="5" t="s">
        <v>99</v>
      </c>
      <c r="F132" s="5" t="s">
        <v>102</v>
      </c>
      <c r="G132" s="61" t="s">
        <v>32</v>
      </c>
      <c r="H132" s="63">
        <f>H133</f>
        <v>30000</v>
      </c>
      <c r="I132" s="63">
        <f t="shared" ref="I132:M132" si="332">I133</f>
        <v>30000</v>
      </c>
      <c r="J132" s="63">
        <f t="shared" si="332"/>
        <v>30000</v>
      </c>
      <c r="K132" s="63">
        <f t="shared" si="332"/>
        <v>0</v>
      </c>
      <c r="L132" s="63">
        <f t="shared" si="332"/>
        <v>0</v>
      </c>
      <c r="M132" s="63">
        <f t="shared" si="332"/>
        <v>0</v>
      </c>
      <c r="N132" s="63">
        <f t="shared" si="241"/>
        <v>30000</v>
      </c>
      <c r="O132" s="63">
        <f t="shared" si="242"/>
        <v>30000</v>
      </c>
      <c r="P132" s="63">
        <f t="shared" si="243"/>
        <v>30000</v>
      </c>
      <c r="Q132" s="63">
        <f t="shared" ref="Q132:S132" si="333">Q133</f>
        <v>987.1</v>
      </c>
      <c r="R132" s="63">
        <f t="shared" si="333"/>
        <v>0</v>
      </c>
      <c r="S132" s="63">
        <f t="shared" si="333"/>
        <v>0</v>
      </c>
      <c r="T132" s="63">
        <f t="shared" si="244"/>
        <v>30987.1</v>
      </c>
      <c r="U132" s="63">
        <f t="shared" si="245"/>
        <v>30000</v>
      </c>
      <c r="V132" s="63">
        <f t="shared" si="246"/>
        <v>30000</v>
      </c>
      <c r="W132" s="63">
        <f t="shared" ref="W132:Y132" si="334">W133</f>
        <v>0</v>
      </c>
      <c r="X132" s="63">
        <f t="shared" si="334"/>
        <v>0</v>
      </c>
      <c r="Y132" s="63">
        <f t="shared" si="334"/>
        <v>0</v>
      </c>
      <c r="Z132" s="63">
        <f t="shared" si="247"/>
        <v>30987.1</v>
      </c>
      <c r="AA132" s="63">
        <f t="shared" si="248"/>
        <v>30000</v>
      </c>
      <c r="AB132" s="63">
        <f t="shared" si="249"/>
        <v>30000</v>
      </c>
      <c r="AC132" s="63">
        <f t="shared" ref="AC132:AE132" si="335">AC133</f>
        <v>0</v>
      </c>
      <c r="AD132" s="63">
        <f t="shared" si="335"/>
        <v>0</v>
      </c>
      <c r="AE132" s="63">
        <f t="shared" si="335"/>
        <v>0</v>
      </c>
      <c r="AF132" s="63">
        <f t="shared" si="250"/>
        <v>30987.1</v>
      </c>
      <c r="AG132" s="63">
        <f t="shared" si="251"/>
        <v>30000</v>
      </c>
      <c r="AH132" s="63">
        <f t="shared" si="252"/>
        <v>30000</v>
      </c>
      <c r="AI132" s="63">
        <f t="shared" ref="AI132:AK132" si="336">AI133</f>
        <v>0</v>
      </c>
      <c r="AJ132" s="63">
        <f t="shared" si="336"/>
        <v>0</v>
      </c>
      <c r="AK132" s="63">
        <f t="shared" si="336"/>
        <v>0</v>
      </c>
      <c r="AL132" s="63">
        <f t="shared" si="253"/>
        <v>30987.1</v>
      </c>
      <c r="AM132" s="63">
        <f t="shared" si="254"/>
        <v>30000</v>
      </c>
      <c r="AN132" s="63">
        <f t="shared" si="255"/>
        <v>30000</v>
      </c>
      <c r="AO132" s="63">
        <f t="shared" ref="AO132:AQ132" si="337">AO133</f>
        <v>23500</v>
      </c>
      <c r="AP132" s="63">
        <f t="shared" si="337"/>
        <v>0</v>
      </c>
      <c r="AQ132" s="63">
        <f t="shared" si="337"/>
        <v>0</v>
      </c>
      <c r="AR132" s="63">
        <f t="shared" si="256"/>
        <v>54487.1</v>
      </c>
      <c r="AS132" s="63">
        <f t="shared" si="257"/>
        <v>30000</v>
      </c>
      <c r="AT132" s="63">
        <f t="shared" si="258"/>
        <v>30000</v>
      </c>
    </row>
    <row r="133" spans="1:46" ht="25.5">
      <c r="A133" s="278"/>
      <c r="B133" s="62" t="s">
        <v>34</v>
      </c>
      <c r="C133" s="5" t="s">
        <v>13</v>
      </c>
      <c r="D133" s="60" t="s">
        <v>5</v>
      </c>
      <c r="E133" s="5" t="s">
        <v>99</v>
      </c>
      <c r="F133" s="5" t="s">
        <v>102</v>
      </c>
      <c r="G133" s="61" t="s">
        <v>33</v>
      </c>
      <c r="H133" s="67">
        <v>30000</v>
      </c>
      <c r="I133" s="67">
        <v>30000</v>
      </c>
      <c r="J133" s="67">
        <v>30000</v>
      </c>
      <c r="K133" s="67"/>
      <c r="L133" s="67"/>
      <c r="M133" s="67"/>
      <c r="N133" s="67">
        <f t="shared" si="241"/>
        <v>30000</v>
      </c>
      <c r="O133" s="67">
        <f t="shared" si="242"/>
        <v>30000</v>
      </c>
      <c r="P133" s="67">
        <f t="shared" si="243"/>
        <v>30000</v>
      </c>
      <c r="Q133" s="67">
        <v>987.1</v>
      </c>
      <c r="R133" s="67"/>
      <c r="S133" s="67"/>
      <c r="T133" s="67">
        <f t="shared" si="244"/>
        <v>30987.1</v>
      </c>
      <c r="U133" s="67">
        <f t="shared" si="245"/>
        <v>30000</v>
      </c>
      <c r="V133" s="67">
        <f t="shared" si="246"/>
        <v>30000</v>
      </c>
      <c r="W133" s="67"/>
      <c r="X133" s="67"/>
      <c r="Y133" s="67"/>
      <c r="Z133" s="67">
        <f t="shared" si="247"/>
        <v>30987.1</v>
      </c>
      <c r="AA133" s="67">
        <f t="shared" si="248"/>
        <v>30000</v>
      </c>
      <c r="AB133" s="67">
        <f t="shared" si="249"/>
        <v>30000</v>
      </c>
      <c r="AC133" s="67"/>
      <c r="AD133" s="67"/>
      <c r="AE133" s="67"/>
      <c r="AF133" s="67">
        <f t="shared" si="250"/>
        <v>30987.1</v>
      </c>
      <c r="AG133" s="67">
        <f t="shared" si="251"/>
        <v>30000</v>
      </c>
      <c r="AH133" s="67">
        <f t="shared" si="252"/>
        <v>30000</v>
      </c>
      <c r="AI133" s="67"/>
      <c r="AJ133" s="67"/>
      <c r="AK133" s="67"/>
      <c r="AL133" s="67">
        <f t="shared" si="253"/>
        <v>30987.1</v>
      </c>
      <c r="AM133" s="67">
        <f t="shared" si="254"/>
        <v>30000</v>
      </c>
      <c r="AN133" s="67">
        <f t="shared" si="255"/>
        <v>30000</v>
      </c>
      <c r="AO133" s="67">
        <v>23500</v>
      </c>
      <c r="AP133" s="67"/>
      <c r="AQ133" s="67"/>
      <c r="AR133" s="67">
        <f t="shared" si="256"/>
        <v>54487.1</v>
      </c>
      <c r="AS133" s="67">
        <f t="shared" si="257"/>
        <v>30000</v>
      </c>
      <c r="AT133" s="67">
        <f t="shared" si="258"/>
        <v>30000</v>
      </c>
    </row>
    <row r="134" spans="1:46">
      <c r="A134" s="278"/>
      <c r="B134" s="62" t="s">
        <v>35</v>
      </c>
      <c r="C134" s="5" t="s">
        <v>13</v>
      </c>
      <c r="D134" s="60" t="s">
        <v>5</v>
      </c>
      <c r="E134" s="5" t="s">
        <v>99</v>
      </c>
      <c r="F134" s="5" t="s">
        <v>102</v>
      </c>
      <c r="G134" s="61" t="s">
        <v>36</v>
      </c>
      <c r="H134" s="63">
        <f>H135+H136</f>
        <v>105000</v>
      </c>
      <c r="I134" s="63">
        <f t="shared" ref="I134:M134" si="338">I135+I136</f>
        <v>105000</v>
      </c>
      <c r="J134" s="63">
        <f t="shared" si="338"/>
        <v>105000</v>
      </c>
      <c r="K134" s="63">
        <f t="shared" si="338"/>
        <v>0</v>
      </c>
      <c r="L134" s="63">
        <f t="shared" si="338"/>
        <v>0</v>
      </c>
      <c r="M134" s="63">
        <f t="shared" si="338"/>
        <v>0</v>
      </c>
      <c r="N134" s="63">
        <f t="shared" si="241"/>
        <v>105000</v>
      </c>
      <c r="O134" s="63">
        <f t="shared" si="242"/>
        <v>105000</v>
      </c>
      <c r="P134" s="63">
        <f t="shared" si="243"/>
        <v>105000</v>
      </c>
      <c r="Q134" s="63">
        <f t="shared" ref="Q134:S134" si="339">Q135+Q136</f>
        <v>5000</v>
      </c>
      <c r="R134" s="63">
        <f t="shared" si="339"/>
        <v>0</v>
      </c>
      <c r="S134" s="63">
        <f t="shared" si="339"/>
        <v>0</v>
      </c>
      <c r="T134" s="63">
        <f t="shared" si="244"/>
        <v>110000</v>
      </c>
      <c r="U134" s="63">
        <f t="shared" si="245"/>
        <v>105000</v>
      </c>
      <c r="V134" s="63">
        <f t="shared" si="246"/>
        <v>105000</v>
      </c>
      <c r="W134" s="63">
        <f t="shared" ref="W134:Y134" si="340">W135+W136</f>
        <v>0</v>
      </c>
      <c r="X134" s="63">
        <f t="shared" si="340"/>
        <v>0</v>
      </c>
      <c r="Y134" s="63">
        <f t="shared" si="340"/>
        <v>0</v>
      </c>
      <c r="Z134" s="63">
        <f t="shared" si="247"/>
        <v>110000</v>
      </c>
      <c r="AA134" s="63">
        <f t="shared" si="248"/>
        <v>105000</v>
      </c>
      <c r="AB134" s="63">
        <f t="shared" si="249"/>
        <v>105000</v>
      </c>
      <c r="AC134" s="63">
        <f t="shared" ref="AC134:AE134" si="341">AC135+AC136</f>
        <v>-12400</v>
      </c>
      <c r="AD134" s="63">
        <f t="shared" si="341"/>
        <v>0</v>
      </c>
      <c r="AE134" s="63">
        <f t="shared" si="341"/>
        <v>0</v>
      </c>
      <c r="AF134" s="63">
        <f t="shared" si="250"/>
        <v>97600</v>
      </c>
      <c r="AG134" s="63">
        <f t="shared" si="251"/>
        <v>105000</v>
      </c>
      <c r="AH134" s="63">
        <f t="shared" si="252"/>
        <v>105000</v>
      </c>
      <c r="AI134" s="63">
        <f t="shared" ref="AI134:AK134" si="342">AI135+AI136</f>
        <v>0</v>
      </c>
      <c r="AJ134" s="63">
        <f t="shared" si="342"/>
        <v>0</v>
      </c>
      <c r="AK134" s="63">
        <f t="shared" si="342"/>
        <v>0</v>
      </c>
      <c r="AL134" s="63">
        <f t="shared" si="253"/>
        <v>97600</v>
      </c>
      <c r="AM134" s="63">
        <f t="shared" si="254"/>
        <v>105000</v>
      </c>
      <c r="AN134" s="63">
        <f t="shared" si="255"/>
        <v>105000</v>
      </c>
      <c r="AO134" s="63">
        <f t="shared" ref="AO134:AQ134" si="343">AO135+AO136</f>
        <v>-7600</v>
      </c>
      <c r="AP134" s="63">
        <f t="shared" si="343"/>
        <v>0</v>
      </c>
      <c r="AQ134" s="63">
        <f t="shared" si="343"/>
        <v>0</v>
      </c>
      <c r="AR134" s="63">
        <f t="shared" si="256"/>
        <v>90000</v>
      </c>
      <c r="AS134" s="63">
        <f t="shared" si="257"/>
        <v>105000</v>
      </c>
      <c r="AT134" s="63">
        <f t="shared" si="258"/>
        <v>105000</v>
      </c>
    </row>
    <row r="135" spans="1:46">
      <c r="A135" s="278"/>
      <c r="B135" s="62" t="s">
        <v>173</v>
      </c>
      <c r="C135" s="5" t="s">
        <v>13</v>
      </c>
      <c r="D135" s="60" t="s">
        <v>5</v>
      </c>
      <c r="E135" s="5" t="s">
        <v>99</v>
      </c>
      <c r="F135" s="5" t="s">
        <v>102</v>
      </c>
      <c r="G135" s="61" t="s">
        <v>174</v>
      </c>
      <c r="H135" s="67">
        <v>25000</v>
      </c>
      <c r="I135" s="67">
        <v>25000</v>
      </c>
      <c r="J135" s="67">
        <v>25000</v>
      </c>
      <c r="K135" s="67"/>
      <c r="L135" s="67"/>
      <c r="M135" s="67"/>
      <c r="N135" s="67">
        <f t="shared" si="241"/>
        <v>25000</v>
      </c>
      <c r="O135" s="67">
        <f t="shared" si="242"/>
        <v>25000</v>
      </c>
      <c r="P135" s="67">
        <f t="shared" si="243"/>
        <v>25000</v>
      </c>
      <c r="Q135" s="67">
        <v>5000</v>
      </c>
      <c r="R135" s="67"/>
      <c r="S135" s="67"/>
      <c r="T135" s="67">
        <f t="shared" si="244"/>
        <v>30000</v>
      </c>
      <c r="U135" s="67">
        <f t="shared" si="245"/>
        <v>25000</v>
      </c>
      <c r="V135" s="67">
        <f t="shared" si="246"/>
        <v>25000</v>
      </c>
      <c r="W135" s="67"/>
      <c r="X135" s="67"/>
      <c r="Y135" s="67"/>
      <c r="Z135" s="67">
        <f t="shared" si="247"/>
        <v>30000</v>
      </c>
      <c r="AA135" s="67">
        <f t="shared" si="248"/>
        <v>25000</v>
      </c>
      <c r="AB135" s="67">
        <f t="shared" si="249"/>
        <v>25000</v>
      </c>
      <c r="AC135" s="67"/>
      <c r="AD135" s="67"/>
      <c r="AE135" s="67"/>
      <c r="AF135" s="67">
        <f t="shared" si="250"/>
        <v>30000</v>
      </c>
      <c r="AG135" s="67">
        <f t="shared" si="251"/>
        <v>25000</v>
      </c>
      <c r="AH135" s="67">
        <f t="shared" si="252"/>
        <v>25000</v>
      </c>
      <c r="AI135" s="67"/>
      <c r="AJ135" s="67"/>
      <c r="AK135" s="67"/>
      <c r="AL135" s="67">
        <f t="shared" si="253"/>
        <v>30000</v>
      </c>
      <c r="AM135" s="67">
        <f t="shared" si="254"/>
        <v>25000</v>
      </c>
      <c r="AN135" s="67">
        <f t="shared" si="255"/>
        <v>25000</v>
      </c>
      <c r="AO135" s="67"/>
      <c r="AP135" s="67"/>
      <c r="AQ135" s="67"/>
      <c r="AR135" s="67">
        <f t="shared" si="256"/>
        <v>30000</v>
      </c>
      <c r="AS135" s="67">
        <f t="shared" si="257"/>
        <v>25000</v>
      </c>
      <c r="AT135" s="67">
        <f t="shared" si="258"/>
        <v>25000</v>
      </c>
    </row>
    <row r="136" spans="1:46">
      <c r="A136" s="278"/>
      <c r="B136" s="62" t="s">
        <v>66</v>
      </c>
      <c r="C136" s="5" t="s">
        <v>13</v>
      </c>
      <c r="D136" s="60" t="s">
        <v>5</v>
      </c>
      <c r="E136" s="5" t="s">
        <v>99</v>
      </c>
      <c r="F136" s="5" t="s">
        <v>102</v>
      </c>
      <c r="G136" s="61" t="s">
        <v>67</v>
      </c>
      <c r="H136" s="67">
        <v>80000</v>
      </c>
      <c r="I136" s="67">
        <v>80000</v>
      </c>
      <c r="J136" s="67">
        <v>80000</v>
      </c>
      <c r="K136" s="67"/>
      <c r="L136" s="67"/>
      <c r="M136" s="67"/>
      <c r="N136" s="67">
        <f t="shared" si="241"/>
        <v>80000</v>
      </c>
      <c r="O136" s="67">
        <f t="shared" si="242"/>
        <v>80000</v>
      </c>
      <c r="P136" s="67">
        <f t="shared" si="243"/>
        <v>80000</v>
      </c>
      <c r="Q136" s="67"/>
      <c r="R136" s="67"/>
      <c r="S136" s="67"/>
      <c r="T136" s="67">
        <f t="shared" si="244"/>
        <v>80000</v>
      </c>
      <c r="U136" s="67">
        <f t="shared" si="245"/>
        <v>80000</v>
      </c>
      <c r="V136" s="67">
        <f t="shared" si="246"/>
        <v>80000</v>
      </c>
      <c r="W136" s="67"/>
      <c r="X136" s="67"/>
      <c r="Y136" s="67"/>
      <c r="Z136" s="67">
        <f t="shared" si="247"/>
        <v>80000</v>
      </c>
      <c r="AA136" s="67">
        <f t="shared" si="248"/>
        <v>80000</v>
      </c>
      <c r="AB136" s="67">
        <f t="shared" si="249"/>
        <v>80000</v>
      </c>
      <c r="AC136" s="67">
        <v>-12400</v>
      </c>
      <c r="AD136" s="67"/>
      <c r="AE136" s="67"/>
      <c r="AF136" s="67">
        <f t="shared" si="250"/>
        <v>67600</v>
      </c>
      <c r="AG136" s="67">
        <f t="shared" si="251"/>
        <v>80000</v>
      </c>
      <c r="AH136" s="67">
        <f t="shared" si="252"/>
        <v>80000</v>
      </c>
      <c r="AI136" s="67"/>
      <c r="AJ136" s="67"/>
      <c r="AK136" s="67"/>
      <c r="AL136" s="67">
        <f t="shared" si="253"/>
        <v>67600</v>
      </c>
      <c r="AM136" s="67">
        <f t="shared" si="254"/>
        <v>80000</v>
      </c>
      <c r="AN136" s="67">
        <f t="shared" si="255"/>
        <v>80000</v>
      </c>
      <c r="AO136" s="67">
        <v>-7600</v>
      </c>
      <c r="AP136" s="67"/>
      <c r="AQ136" s="67"/>
      <c r="AR136" s="67">
        <f t="shared" si="256"/>
        <v>60000</v>
      </c>
      <c r="AS136" s="67">
        <f t="shared" si="257"/>
        <v>80000</v>
      </c>
      <c r="AT136" s="67">
        <f t="shared" si="258"/>
        <v>80000</v>
      </c>
    </row>
    <row r="137" spans="1:46" ht="25.5">
      <c r="A137" s="278"/>
      <c r="B137" s="30" t="s">
        <v>41</v>
      </c>
      <c r="C137" s="5" t="s">
        <v>13</v>
      </c>
      <c r="D137" s="60" t="s">
        <v>5</v>
      </c>
      <c r="E137" s="5" t="s">
        <v>99</v>
      </c>
      <c r="F137" s="5" t="s">
        <v>102</v>
      </c>
      <c r="G137" s="17" t="s">
        <v>39</v>
      </c>
      <c r="H137" s="63">
        <f>H138</f>
        <v>115000</v>
      </c>
      <c r="I137" s="63">
        <f t="shared" ref="I137:M137" si="344">I138</f>
        <v>115000</v>
      </c>
      <c r="J137" s="63">
        <f t="shared" si="344"/>
        <v>115000</v>
      </c>
      <c r="K137" s="63">
        <f t="shared" si="344"/>
        <v>0</v>
      </c>
      <c r="L137" s="63">
        <f t="shared" si="344"/>
        <v>0</v>
      </c>
      <c r="M137" s="63">
        <f t="shared" si="344"/>
        <v>0</v>
      </c>
      <c r="N137" s="63">
        <f t="shared" si="241"/>
        <v>115000</v>
      </c>
      <c r="O137" s="63">
        <f t="shared" si="242"/>
        <v>115000</v>
      </c>
      <c r="P137" s="63">
        <f t="shared" si="243"/>
        <v>115000</v>
      </c>
      <c r="Q137" s="63">
        <f t="shared" ref="Q137:S137" si="345">Q138</f>
        <v>0</v>
      </c>
      <c r="R137" s="63">
        <f t="shared" si="345"/>
        <v>0</v>
      </c>
      <c r="S137" s="63">
        <f t="shared" si="345"/>
        <v>0</v>
      </c>
      <c r="T137" s="63">
        <f t="shared" si="244"/>
        <v>115000</v>
      </c>
      <c r="U137" s="63">
        <f t="shared" si="245"/>
        <v>115000</v>
      </c>
      <c r="V137" s="63">
        <f t="shared" si="246"/>
        <v>115000</v>
      </c>
      <c r="W137" s="63">
        <f t="shared" ref="W137:Y137" si="346">W138</f>
        <v>0</v>
      </c>
      <c r="X137" s="63">
        <f t="shared" si="346"/>
        <v>0</v>
      </c>
      <c r="Y137" s="63">
        <f t="shared" si="346"/>
        <v>0</v>
      </c>
      <c r="Z137" s="63">
        <f t="shared" si="247"/>
        <v>115000</v>
      </c>
      <c r="AA137" s="63">
        <f t="shared" si="248"/>
        <v>115000</v>
      </c>
      <c r="AB137" s="63">
        <f t="shared" si="249"/>
        <v>115000</v>
      </c>
      <c r="AC137" s="63">
        <f t="shared" ref="AC137:AE137" si="347">AC138</f>
        <v>-41379.339999999997</v>
      </c>
      <c r="AD137" s="63">
        <f t="shared" si="347"/>
        <v>0</v>
      </c>
      <c r="AE137" s="63">
        <f t="shared" si="347"/>
        <v>0</v>
      </c>
      <c r="AF137" s="63">
        <f t="shared" si="250"/>
        <v>73620.66</v>
      </c>
      <c r="AG137" s="63">
        <f t="shared" si="251"/>
        <v>115000</v>
      </c>
      <c r="AH137" s="63">
        <f t="shared" si="252"/>
        <v>115000</v>
      </c>
      <c r="AI137" s="63">
        <f t="shared" ref="AI137:AK137" si="348">AI138</f>
        <v>0</v>
      </c>
      <c r="AJ137" s="63">
        <f t="shared" si="348"/>
        <v>0</v>
      </c>
      <c r="AK137" s="63">
        <f t="shared" si="348"/>
        <v>0</v>
      </c>
      <c r="AL137" s="63">
        <f t="shared" si="253"/>
        <v>73620.66</v>
      </c>
      <c r="AM137" s="63">
        <f t="shared" si="254"/>
        <v>115000</v>
      </c>
      <c r="AN137" s="63">
        <f t="shared" si="255"/>
        <v>115000</v>
      </c>
      <c r="AO137" s="63">
        <f t="shared" ref="AO137:AQ137" si="349">AO138</f>
        <v>0</v>
      </c>
      <c r="AP137" s="63">
        <f t="shared" si="349"/>
        <v>0</v>
      </c>
      <c r="AQ137" s="63">
        <f t="shared" si="349"/>
        <v>0</v>
      </c>
      <c r="AR137" s="63">
        <f t="shared" si="256"/>
        <v>73620.66</v>
      </c>
      <c r="AS137" s="63">
        <f t="shared" si="257"/>
        <v>115000</v>
      </c>
      <c r="AT137" s="63">
        <f t="shared" si="258"/>
        <v>115000</v>
      </c>
    </row>
    <row r="138" spans="1:46">
      <c r="A138" s="278"/>
      <c r="B138" s="29" t="s">
        <v>42</v>
      </c>
      <c r="C138" s="5" t="s">
        <v>13</v>
      </c>
      <c r="D138" s="60" t="s">
        <v>5</v>
      </c>
      <c r="E138" s="5" t="s">
        <v>99</v>
      </c>
      <c r="F138" s="5" t="s">
        <v>102</v>
      </c>
      <c r="G138" s="17" t="s">
        <v>40</v>
      </c>
      <c r="H138" s="67">
        <v>115000</v>
      </c>
      <c r="I138" s="67">
        <v>115000</v>
      </c>
      <c r="J138" s="67">
        <v>115000</v>
      </c>
      <c r="K138" s="67"/>
      <c r="L138" s="67"/>
      <c r="M138" s="67"/>
      <c r="N138" s="67">
        <f t="shared" si="241"/>
        <v>115000</v>
      </c>
      <c r="O138" s="67">
        <f t="shared" si="242"/>
        <v>115000</v>
      </c>
      <c r="P138" s="67">
        <f t="shared" si="243"/>
        <v>115000</v>
      </c>
      <c r="Q138" s="67"/>
      <c r="R138" s="67"/>
      <c r="S138" s="67"/>
      <c r="T138" s="67">
        <f t="shared" si="244"/>
        <v>115000</v>
      </c>
      <c r="U138" s="67">
        <f t="shared" si="245"/>
        <v>115000</v>
      </c>
      <c r="V138" s="67">
        <f t="shared" si="246"/>
        <v>115000</v>
      </c>
      <c r="W138" s="67"/>
      <c r="X138" s="67"/>
      <c r="Y138" s="67"/>
      <c r="Z138" s="67">
        <f t="shared" si="247"/>
        <v>115000</v>
      </c>
      <c r="AA138" s="67">
        <f t="shared" si="248"/>
        <v>115000</v>
      </c>
      <c r="AB138" s="67">
        <f t="shared" si="249"/>
        <v>115000</v>
      </c>
      <c r="AC138" s="67">
        <v>-41379.339999999997</v>
      </c>
      <c r="AD138" s="67"/>
      <c r="AE138" s="67"/>
      <c r="AF138" s="67">
        <f t="shared" si="250"/>
        <v>73620.66</v>
      </c>
      <c r="AG138" s="67">
        <f t="shared" si="251"/>
        <v>115000</v>
      </c>
      <c r="AH138" s="67">
        <f t="shared" si="252"/>
        <v>115000</v>
      </c>
      <c r="AI138" s="67"/>
      <c r="AJ138" s="67"/>
      <c r="AK138" s="67"/>
      <c r="AL138" s="67">
        <f t="shared" si="253"/>
        <v>73620.66</v>
      </c>
      <c r="AM138" s="67">
        <f t="shared" si="254"/>
        <v>115000</v>
      </c>
      <c r="AN138" s="67">
        <f t="shared" si="255"/>
        <v>115000</v>
      </c>
      <c r="AO138" s="67"/>
      <c r="AP138" s="67"/>
      <c r="AQ138" s="67"/>
      <c r="AR138" s="67">
        <f t="shared" si="256"/>
        <v>73620.66</v>
      </c>
      <c r="AS138" s="67">
        <f t="shared" si="257"/>
        <v>115000</v>
      </c>
      <c r="AT138" s="67">
        <f t="shared" si="258"/>
        <v>115000</v>
      </c>
    </row>
    <row r="139" spans="1:46" ht="25.5">
      <c r="A139" s="27"/>
      <c r="B139" s="91" t="s">
        <v>407</v>
      </c>
      <c r="C139" s="40" t="s">
        <v>13</v>
      </c>
      <c r="D139" s="40" t="s">
        <v>5</v>
      </c>
      <c r="E139" s="40" t="s">
        <v>99</v>
      </c>
      <c r="F139" s="40" t="s">
        <v>406</v>
      </c>
      <c r="G139" s="41"/>
      <c r="H139" s="67"/>
      <c r="I139" s="67"/>
      <c r="J139" s="67"/>
      <c r="K139" s="67"/>
      <c r="L139" s="67"/>
      <c r="M139" s="67"/>
      <c r="N139" s="67"/>
      <c r="O139" s="67"/>
      <c r="P139" s="67"/>
      <c r="Q139" s="67"/>
      <c r="R139" s="67"/>
      <c r="S139" s="67"/>
      <c r="T139" s="67"/>
      <c r="U139" s="67"/>
      <c r="V139" s="67"/>
      <c r="W139" s="67">
        <f>W140</f>
        <v>96551.78</v>
      </c>
      <c r="X139" s="67">
        <f t="shared" ref="X139:Y140" si="350">X140</f>
        <v>0</v>
      </c>
      <c r="Y139" s="67">
        <f t="shared" si="350"/>
        <v>0</v>
      </c>
      <c r="Z139" s="67">
        <f t="shared" ref="Z139:Z141" si="351">T139+W139</f>
        <v>96551.78</v>
      </c>
      <c r="AA139" s="67">
        <f t="shared" ref="AA139:AA141" si="352">U139+X139</f>
        <v>0</v>
      </c>
      <c r="AB139" s="67">
        <f t="shared" ref="AB139:AB141" si="353">V139+Y139</f>
        <v>0</v>
      </c>
      <c r="AC139" s="67">
        <f>AC140</f>
        <v>41379.339999999997</v>
      </c>
      <c r="AD139" s="67">
        <f t="shared" ref="AD139:AE140" si="354">AD140</f>
        <v>0</v>
      </c>
      <c r="AE139" s="67">
        <f t="shared" si="354"/>
        <v>0</v>
      </c>
      <c r="AF139" s="67">
        <f t="shared" si="250"/>
        <v>137931.12</v>
      </c>
      <c r="AG139" s="67">
        <f t="shared" si="251"/>
        <v>0</v>
      </c>
      <c r="AH139" s="67">
        <f t="shared" si="252"/>
        <v>0</v>
      </c>
      <c r="AI139" s="67">
        <f>AI140</f>
        <v>0</v>
      </c>
      <c r="AJ139" s="67">
        <f t="shared" ref="AJ139:AK140" si="355">AJ140</f>
        <v>0</v>
      </c>
      <c r="AK139" s="67">
        <f t="shared" si="355"/>
        <v>0</v>
      </c>
      <c r="AL139" s="67">
        <f t="shared" si="253"/>
        <v>137931.12</v>
      </c>
      <c r="AM139" s="67">
        <f t="shared" si="254"/>
        <v>0</v>
      </c>
      <c r="AN139" s="67">
        <f t="shared" si="255"/>
        <v>0</v>
      </c>
      <c r="AO139" s="67">
        <f>AO140</f>
        <v>0</v>
      </c>
      <c r="AP139" s="67">
        <f t="shared" ref="AP139:AQ140" si="356">AP140</f>
        <v>0</v>
      </c>
      <c r="AQ139" s="67">
        <f t="shared" si="356"/>
        <v>0</v>
      </c>
      <c r="AR139" s="67">
        <f t="shared" si="256"/>
        <v>137931.12</v>
      </c>
      <c r="AS139" s="67">
        <f t="shared" si="257"/>
        <v>0</v>
      </c>
      <c r="AT139" s="67">
        <f t="shared" si="258"/>
        <v>0</v>
      </c>
    </row>
    <row r="140" spans="1:46">
      <c r="A140" s="27"/>
      <c r="B140" s="91" t="s">
        <v>35</v>
      </c>
      <c r="C140" s="40" t="s">
        <v>13</v>
      </c>
      <c r="D140" s="40" t="s">
        <v>5</v>
      </c>
      <c r="E140" s="40" t="s">
        <v>99</v>
      </c>
      <c r="F140" s="40" t="s">
        <v>406</v>
      </c>
      <c r="G140" s="41" t="s">
        <v>36</v>
      </c>
      <c r="H140" s="67"/>
      <c r="I140" s="67"/>
      <c r="J140" s="67"/>
      <c r="K140" s="67"/>
      <c r="L140" s="67"/>
      <c r="M140" s="67"/>
      <c r="N140" s="67"/>
      <c r="O140" s="67"/>
      <c r="P140" s="67"/>
      <c r="Q140" s="67"/>
      <c r="R140" s="67"/>
      <c r="S140" s="67"/>
      <c r="T140" s="67"/>
      <c r="U140" s="67"/>
      <c r="V140" s="67"/>
      <c r="W140" s="67">
        <f>W141</f>
        <v>96551.78</v>
      </c>
      <c r="X140" s="67">
        <f t="shared" si="350"/>
        <v>0</v>
      </c>
      <c r="Y140" s="67">
        <f t="shared" si="350"/>
        <v>0</v>
      </c>
      <c r="Z140" s="67">
        <f t="shared" si="351"/>
        <v>96551.78</v>
      </c>
      <c r="AA140" s="67">
        <f t="shared" si="352"/>
        <v>0</v>
      </c>
      <c r="AB140" s="67">
        <f t="shared" si="353"/>
        <v>0</v>
      </c>
      <c r="AC140" s="67">
        <f>AC141</f>
        <v>41379.339999999997</v>
      </c>
      <c r="AD140" s="67">
        <f t="shared" si="354"/>
        <v>0</v>
      </c>
      <c r="AE140" s="67">
        <f t="shared" si="354"/>
        <v>0</v>
      </c>
      <c r="AF140" s="67">
        <f t="shared" si="250"/>
        <v>137931.12</v>
      </c>
      <c r="AG140" s="67">
        <f t="shared" si="251"/>
        <v>0</v>
      </c>
      <c r="AH140" s="67">
        <f t="shared" si="252"/>
        <v>0</v>
      </c>
      <c r="AI140" s="67">
        <f>AI141</f>
        <v>0</v>
      </c>
      <c r="AJ140" s="67">
        <f t="shared" si="355"/>
        <v>0</v>
      </c>
      <c r="AK140" s="67">
        <f t="shared" si="355"/>
        <v>0</v>
      </c>
      <c r="AL140" s="67">
        <f t="shared" si="253"/>
        <v>137931.12</v>
      </c>
      <c r="AM140" s="67">
        <f t="shared" si="254"/>
        <v>0</v>
      </c>
      <c r="AN140" s="67">
        <f t="shared" si="255"/>
        <v>0</v>
      </c>
      <c r="AO140" s="67">
        <f>AO141</f>
        <v>0</v>
      </c>
      <c r="AP140" s="67">
        <f t="shared" si="356"/>
        <v>0</v>
      </c>
      <c r="AQ140" s="67">
        <f t="shared" si="356"/>
        <v>0</v>
      </c>
      <c r="AR140" s="67">
        <f t="shared" si="256"/>
        <v>137931.12</v>
      </c>
      <c r="AS140" s="67">
        <f t="shared" si="257"/>
        <v>0</v>
      </c>
      <c r="AT140" s="67">
        <f t="shared" si="258"/>
        <v>0</v>
      </c>
    </row>
    <row r="141" spans="1:46">
      <c r="A141" s="27"/>
      <c r="B141" s="91" t="s">
        <v>66</v>
      </c>
      <c r="C141" s="40" t="s">
        <v>13</v>
      </c>
      <c r="D141" s="40" t="s">
        <v>5</v>
      </c>
      <c r="E141" s="40" t="s">
        <v>99</v>
      </c>
      <c r="F141" s="40" t="s">
        <v>406</v>
      </c>
      <c r="G141" s="41" t="s">
        <v>67</v>
      </c>
      <c r="H141" s="67"/>
      <c r="I141" s="67"/>
      <c r="J141" s="67"/>
      <c r="K141" s="67"/>
      <c r="L141" s="67"/>
      <c r="M141" s="67"/>
      <c r="N141" s="67"/>
      <c r="O141" s="67"/>
      <c r="P141" s="67"/>
      <c r="Q141" s="67"/>
      <c r="R141" s="67"/>
      <c r="S141" s="67"/>
      <c r="T141" s="67"/>
      <c r="U141" s="67"/>
      <c r="V141" s="67"/>
      <c r="W141" s="67">
        <v>96551.78</v>
      </c>
      <c r="X141" s="67"/>
      <c r="Y141" s="67"/>
      <c r="Z141" s="67">
        <f t="shared" si="351"/>
        <v>96551.78</v>
      </c>
      <c r="AA141" s="67">
        <f t="shared" si="352"/>
        <v>0</v>
      </c>
      <c r="AB141" s="67">
        <f t="shared" si="353"/>
        <v>0</v>
      </c>
      <c r="AC141" s="67">
        <v>41379.339999999997</v>
      </c>
      <c r="AD141" s="67"/>
      <c r="AE141" s="67"/>
      <c r="AF141" s="67">
        <f t="shared" si="250"/>
        <v>137931.12</v>
      </c>
      <c r="AG141" s="67">
        <f t="shared" si="251"/>
        <v>0</v>
      </c>
      <c r="AH141" s="67">
        <f t="shared" si="252"/>
        <v>0</v>
      </c>
      <c r="AI141" s="67"/>
      <c r="AJ141" s="67"/>
      <c r="AK141" s="67"/>
      <c r="AL141" s="67">
        <f t="shared" si="253"/>
        <v>137931.12</v>
      </c>
      <c r="AM141" s="67">
        <f t="shared" si="254"/>
        <v>0</v>
      </c>
      <c r="AN141" s="67">
        <f t="shared" si="255"/>
        <v>0</v>
      </c>
      <c r="AO141" s="67"/>
      <c r="AP141" s="67"/>
      <c r="AQ141" s="67"/>
      <c r="AR141" s="67">
        <f t="shared" si="256"/>
        <v>137931.12</v>
      </c>
      <c r="AS141" s="67">
        <f t="shared" si="257"/>
        <v>0</v>
      </c>
      <c r="AT141" s="67">
        <f t="shared" si="258"/>
        <v>0</v>
      </c>
    </row>
    <row r="142" spans="1:46" ht="25.5">
      <c r="A142" s="27" t="s">
        <v>97</v>
      </c>
      <c r="B142" s="87" t="s">
        <v>94</v>
      </c>
      <c r="C142" s="6" t="s">
        <v>13</v>
      </c>
      <c r="D142" s="6" t="s">
        <v>6</v>
      </c>
      <c r="E142" s="6" t="s">
        <v>99</v>
      </c>
      <c r="F142" s="6" t="s">
        <v>100</v>
      </c>
      <c r="G142" s="17"/>
      <c r="H142" s="64">
        <f>H143+H146+H149+H152+H161+H155</f>
        <v>5132590.37</v>
      </c>
      <c r="I142" s="64">
        <f t="shared" ref="I142:J142" si="357">I143+I146+I149+I152+I161+I155</f>
        <v>5158948.13</v>
      </c>
      <c r="J142" s="64">
        <f t="shared" si="357"/>
        <v>5375890.4699999997</v>
      </c>
      <c r="K142" s="64">
        <f t="shared" ref="K142:M142" si="358">K143+K146+K149+K152+K161+K155</f>
        <v>0</v>
      </c>
      <c r="L142" s="64">
        <f t="shared" si="358"/>
        <v>0</v>
      </c>
      <c r="M142" s="64">
        <f t="shared" si="358"/>
        <v>0</v>
      </c>
      <c r="N142" s="64">
        <f t="shared" si="241"/>
        <v>5132590.37</v>
      </c>
      <c r="O142" s="64">
        <f t="shared" si="242"/>
        <v>5158948.13</v>
      </c>
      <c r="P142" s="64">
        <f t="shared" si="243"/>
        <v>5375890.4699999997</v>
      </c>
      <c r="Q142" s="64">
        <f>Q143+Q146+Q149+Q152+Q161+Q155+Q164</f>
        <v>70000</v>
      </c>
      <c r="R142" s="64">
        <f t="shared" ref="R142:S142" si="359">R143+R146+R149+R152+R161+R155+R164</f>
        <v>0</v>
      </c>
      <c r="S142" s="64">
        <f t="shared" si="359"/>
        <v>0</v>
      </c>
      <c r="T142" s="64">
        <f t="shared" si="244"/>
        <v>5202590.37</v>
      </c>
      <c r="U142" s="64">
        <f t="shared" si="245"/>
        <v>5158948.13</v>
      </c>
      <c r="V142" s="64">
        <f t="shared" si="246"/>
        <v>5375890.4699999997</v>
      </c>
      <c r="W142" s="64">
        <f>W143+W146+W149+W152+W161+W155+W164</f>
        <v>-153167.17000000001</v>
      </c>
      <c r="X142" s="64">
        <f t="shared" ref="X142:Y142" si="360">X143+X146+X149+X152+X161+X155+X164</f>
        <v>0</v>
      </c>
      <c r="Y142" s="64">
        <f t="shared" si="360"/>
        <v>0</v>
      </c>
      <c r="Z142" s="64">
        <f t="shared" si="247"/>
        <v>5049423.2</v>
      </c>
      <c r="AA142" s="64">
        <f t="shared" si="248"/>
        <v>5158948.13</v>
      </c>
      <c r="AB142" s="64">
        <f t="shared" si="249"/>
        <v>5375890.4699999997</v>
      </c>
      <c r="AC142" s="64">
        <f>AC143+AC146+AC149+AC152+AC161+AC155+AC164</f>
        <v>-30000</v>
      </c>
      <c r="AD142" s="64">
        <f t="shared" ref="AD142:AE142" si="361">AD143+AD146+AD149+AD152+AD161+AD155+AD164</f>
        <v>0</v>
      </c>
      <c r="AE142" s="64">
        <f t="shared" si="361"/>
        <v>0</v>
      </c>
      <c r="AF142" s="64">
        <f t="shared" si="250"/>
        <v>5019423.2</v>
      </c>
      <c r="AG142" s="64">
        <f t="shared" si="251"/>
        <v>5158948.13</v>
      </c>
      <c r="AH142" s="64">
        <f t="shared" si="252"/>
        <v>5375890.4699999997</v>
      </c>
      <c r="AI142" s="64">
        <f>AI143+AI146+AI149+AI152+AI161+AI155+AI164</f>
        <v>0</v>
      </c>
      <c r="AJ142" s="64">
        <f t="shared" ref="AJ142:AK142" si="362">AJ143+AJ146+AJ149+AJ152+AJ161+AJ155+AJ164</f>
        <v>0</v>
      </c>
      <c r="AK142" s="64">
        <f t="shared" si="362"/>
        <v>0</v>
      </c>
      <c r="AL142" s="64">
        <f t="shared" si="253"/>
        <v>5019423.2</v>
      </c>
      <c r="AM142" s="64">
        <f t="shared" si="254"/>
        <v>5158948.13</v>
      </c>
      <c r="AN142" s="64">
        <f t="shared" si="255"/>
        <v>5375890.4699999997</v>
      </c>
      <c r="AO142" s="64">
        <f>AO143+AO146+AO149+AO152+AO161+AO155+AO164+AO158</f>
        <v>103214.39999999999</v>
      </c>
      <c r="AP142" s="64">
        <f t="shared" ref="AP142:AQ142" si="363">AP143+AP146+AP149+AP152+AP161+AP155+AP164+AP158</f>
        <v>0</v>
      </c>
      <c r="AQ142" s="64">
        <f t="shared" si="363"/>
        <v>0</v>
      </c>
      <c r="AR142" s="64">
        <f t="shared" si="256"/>
        <v>5122637.6000000006</v>
      </c>
      <c r="AS142" s="64">
        <f t="shared" si="257"/>
        <v>5158948.13</v>
      </c>
      <c r="AT142" s="64">
        <f t="shared" si="258"/>
        <v>5375890.4699999997</v>
      </c>
    </row>
    <row r="143" spans="1:46">
      <c r="A143" s="268"/>
      <c r="B143" s="108" t="s">
        <v>153</v>
      </c>
      <c r="C143" s="60" t="s">
        <v>13</v>
      </c>
      <c r="D143" s="60" t="s">
        <v>6</v>
      </c>
      <c r="E143" s="60" t="s">
        <v>99</v>
      </c>
      <c r="F143" s="60" t="s">
        <v>152</v>
      </c>
      <c r="G143" s="61"/>
      <c r="H143" s="70">
        <f>H144</f>
        <v>100000</v>
      </c>
      <c r="I143" s="70">
        <f t="shared" ref="I143:M144" si="364">I144</f>
        <v>100000</v>
      </c>
      <c r="J143" s="70">
        <f t="shared" si="364"/>
        <v>100000</v>
      </c>
      <c r="K143" s="70">
        <f t="shared" si="364"/>
        <v>0</v>
      </c>
      <c r="L143" s="70">
        <f t="shared" si="364"/>
        <v>0</v>
      </c>
      <c r="M143" s="70">
        <f t="shared" si="364"/>
        <v>0</v>
      </c>
      <c r="N143" s="70">
        <f t="shared" si="241"/>
        <v>100000</v>
      </c>
      <c r="O143" s="70">
        <f t="shared" si="242"/>
        <v>100000</v>
      </c>
      <c r="P143" s="70">
        <f t="shared" si="243"/>
        <v>100000</v>
      </c>
      <c r="Q143" s="70">
        <f t="shared" ref="Q143:S144" si="365">Q144</f>
        <v>0</v>
      </c>
      <c r="R143" s="70">
        <f t="shared" si="365"/>
        <v>0</v>
      </c>
      <c r="S143" s="70">
        <f t="shared" si="365"/>
        <v>0</v>
      </c>
      <c r="T143" s="70">
        <f t="shared" si="244"/>
        <v>100000</v>
      </c>
      <c r="U143" s="70">
        <f t="shared" si="245"/>
        <v>100000</v>
      </c>
      <c r="V143" s="70">
        <f t="shared" si="246"/>
        <v>100000</v>
      </c>
      <c r="W143" s="70">
        <f t="shared" ref="W143:Y144" si="366">W144</f>
        <v>0</v>
      </c>
      <c r="X143" s="70">
        <f t="shared" si="366"/>
        <v>0</v>
      </c>
      <c r="Y143" s="70">
        <f t="shared" si="366"/>
        <v>0</v>
      </c>
      <c r="Z143" s="70">
        <f t="shared" si="247"/>
        <v>100000</v>
      </c>
      <c r="AA143" s="70">
        <f t="shared" si="248"/>
        <v>100000</v>
      </c>
      <c r="AB143" s="70">
        <f t="shared" si="249"/>
        <v>100000</v>
      </c>
      <c r="AC143" s="70">
        <f t="shared" ref="AC143:AE144" si="367">AC144</f>
        <v>0</v>
      </c>
      <c r="AD143" s="70">
        <f t="shared" si="367"/>
        <v>0</v>
      </c>
      <c r="AE143" s="70">
        <f t="shared" si="367"/>
        <v>0</v>
      </c>
      <c r="AF143" s="70">
        <f t="shared" si="250"/>
        <v>100000</v>
      </c>
      <c r="AG143" s="70">
        <f t="shared" si="251"/>
        <v>100000</v>
      </c>
      <c r="AH143" s="70">
        <f t="shared" si="252"/>
        <v>100000</v>
      </c>
      <c r="AI143" s="70">
        <f t="shared" ref="AI143:AK144" si="368">AI144</f>
        <v>0</v>
      </c>
      <c r="AJ143" s="70">
        <f t="shared" si="368"/>
        <v>0</v>
      </c>
      <c r="AK143" s="70">
        <f t="shared" si="368"/>
        <v>0</v>
      </c>
      <c r="AL143" s="70">
        <f t="shared" si="253"/>
        <v>100000</v>
      </c>
      <c r="AM143" s="70">
        <f t="shared" si="254"/>
        <v>100000</v>
      </c>
      <c r="AN143" s="70">
        <f t="shared" si="255"/>
        <v>100000</v>
      </c>
      <c r="AO143" s="70">
        <f t="shared" ref="AO143:AQ144" si="369">AO144</f>
        <v>0</v>
      </c>
      <c r="AP143" s="70">
        <f t="shared" si="369"/>
        <v>0</v>
      </c>
      <c r="AQ143" s="70">
        <f t="shared" si="369"/>
        <v>0</v>
      </c>
      <c r="AR143" s="70">
        <f t="shared" si="256"/>
        <v>100000</v>
      </c>
      <c r="AS143" s="70">
        <f t="shared" si="257"/>
        <v>100000</v>
      </c>
      <c r="AT143" s="70">
        <f t="shared" si="258"/>
        <v>100000</v>
      </c>
    </row>
    <row r="144" spans="1:46" ht="25.5">
      <c r="A144" s="269"/>
      <c r="B144" s="80" t="s">
        <v>41</v>
      </c>
      <c r="C144" s="60" t="s">
        <v>13</v>
      </c>
      <c r="D144" s="60" t="s">
        <v>6</v>
      </c>
      <c r="E144" s="60" t="s">
        <v>99</v>
      </c>
      <c r="F144" s="60" t="s">
        <v>152</v>
      </c>
      <c r="G144" s="61" t="s">
        <v>39</v>
      </c>
      <c r="H144" s="70">
        <f>H145</f>
        <v>100000</v>
      </c>
      <c r="I144" s="70">
        <f t="shared" si="364"/>
        <v>100000</v>
      </c>
      <c r="J144" s="70">
        <f t="shared" si="364"/>
        <v>100000</v>
      </c>
      <c r="K144" s="70">
        <f t="shared" si="364"/>
        <v>0</v>
      </c>
      <c r="L144" s="70">
        <f t="shared" si="364"/>
        <v>0</v>
      </c>
      <c r="M144" s="70">
        <f t="shared" si="364"/>
        <v>0</v>
      </c>
      <c r="N144" s="70">
        <f t="shared" si="241"/>
        <v>100000</v>
      </c>
      <c r="O144" s="70">
        <f t="shared" si="242"/>
        <v>100000</v>
      </c>
      <c r="P144" s="70">
        <f t="shared" si="243"/>
        <v>100000</v>
      </c>
      <c r="Q144" s="70">
        <f t="shared" si="365"/>
        <v>0</v>
      </c>
      <c r="R144" s="70">
        <f t="shared" si="365"/>
        <v>0</v>
      </c>
      <c r="S144" s="70">
        <f t="shared" si="365"/>
        <v>0</v>
      </c>
      <c r="T144" s="70">
        <f t="shared" si="244"/>
        <v>100000</v>
      </c>
      <c r="U144" s="70">
        <f t="shared" si="245"/>
        <v>100000</v>
      </c>
      <c r="V144" s="70">
        <f t="shared" si="246"/>
        <v>100000</v>
      </c>
      <c r="W144" s="70">
        <f t="shared" si="366"/>
        <v>0</v>
      </c>
      <c r="X144" s="70">
        <f t="shared" si="366"/>
        <v>0</v>
      </c>
      <c r="Y144" s="70">
        <f t="shared" si="366"/>
        <v>0</v>
      </c>
      <c r="Z144" s="70">
        <f t="shared" si="247"/>
        <v>100000</v>
      </c>
      <c r="AA144" s="70">
        <f t="shared" si="248"/>
        <v>100000</v>
      </c>
      <c r="AB144" s="70">
        <f t="shared" si="249"/>
        <v>100000</v>
      </c>
      <c r="AC144" s="70">
        <f t="shared" si="367"/>
        <v>0</v>
      </c>
      <c r="AD144" s="70">
        <f t="shared" si="367"/>
        <v>0</v>
      </c>
      <c r="AE144" s="70">
        <f t="shared" si="367"/>
        <v>0</v>
      </c>
      <c r="AF144" s="70">
        <f t="shared" si="250"/>
        <v>100000</v>
      </c>
      <c r="AG144" s="70">
        <f t="shared" si="251"/>
        <v>100000</v>
      </c>
      <c r="AH144" s="70">
        <f t="shared" si="252"/>
        <v>100000</v>
      </c>
      <c r="AI144" s="70">
        <f t="shared" si="368"/>
        <v>0</v>
      </c>
      <c r="AJ144" s="70">
        <f t="shared" si="368"/>
        <v>0</v>
      </c>
      <c r="AK144" s="70">
        <f t="shared" si="368"/>
        <v>0</v>
      </c>
      <c r="AL144" s="70">
        <f t="shared" si="253"/>
        <v>100000</v>
      </c>
      <c r="AM144" s="70">
        <f t="shared" si="254"/>
        <v>100000</v>
      </c>
      <c r="AN144" s="70">
        <f t="shared" si="255"/>
        <v>100000</v>
      </c>
      <c r="AO144" s="70">
        <f t="shared" si="369"/>
        <v>0</v>
      </c>
      <c r="AP144" s="70">
        <f t="shared" si="369"/>
        <v>0</v>
      </c>
      <c r="AQ144" s="70">
        <f t="shared" si="369"/>
        <v>0</v>
      </c>
      <c r="AR144" s="70">
        <f t="shared" si="256"/>
        <v>100000</v>
      </c>
      <c r="AS144" s="70">
        <f t="shared" si="257"/>
        <v>100000</v>
      </c>
      <c r="AT144" s="70">
        <f t="shared" si="258"/>
        <v>100000</v>
      </c>
    </row>
    <row r="145" spans="1:46">
      <c r="A145" s="269"/>
      <c r="B145" s="91" t="s">
        <v>42</v>
      </c>
      <c r="C145" s="60" t="s">
        <v>13</v>
      </c>
      <c r="D145" s="60" t="s">
        <v>6</v>
      </c>
      <c r="E145" s="60" t="s">
        <v>99</v>
      </c>
      <c r="F145" s="60" t="s">
        <v>152</v>
      </c>
      <c r="G145" s="61" t="s">
        <v>40</v>
      </c>
      <c r="H145" s="67">
        <v>100000</v>
      </c>
      <c r="I145" s="67">
        <v>100000</v>
      </c>
      <c r="J145" s="67">
        <v>100000</v>
      </c>
      <c r="K145" s="67"/>
      <c r="L145" s="67"/>
      <c r="M145" s="67"/>
      <c r="N145" s="67">
        <f t="shared" si="241"/>
        <v>100000</v>
      </c>
      <c r="O145" s="67">
        <f t="shared" si="242"/>
        <v>100000</v>
      </c>
      <c r="P145" s="67">
        <f t="shared" si="243"/>
        <v>100000</v>
      </c>
      <c r="Q145" s="67"/>
      <c r="R145" s="67"/>
      <c r="S145" s="67"/>
      <c r="T145" s="67">
        <f t="shared" si="244"/>
        <v>100000</v>
      </c>
      <c r="U145" s="67">
        <f t="shared" si="245"/>
        <v>100000</v>
      </c>
      <c r="V145" s="67">
        <f t="shared" si="246"/>
        <v>100000</v>
      </c>
      <c r="W145" s="67"/>
      <c r="X145" s="67"/>
      <c r="Y145" s="67"/>
      <c r="Z145" s="67">
        <f t="shared" si="247"/>
        <v>100000</v>
      </c>
      <c r="AA145" s="67">
        <f t="shared" si="248"/>
        <v>100000</v>
      </c>
      <c r="AB145" s="67">
        <f t="shared" si="249"/>
        <v>100000</v>
      </c>
      <c r="AC145" s="67"/>
      <c r="AD145" s="67"/>
      <c r="AE145" s="67"/>
      <c r="AF145" s="67">
        <f t="shared" si="250"/>
        <v>100000</v>
      </c>
      <c r="AG145" s="67">
        <f t="shared" si="251"/>
        <v>100000</v>
      </c>
      <c r="AH145" s="67">
        <f t="shared" si="252"/>
        <v>100000</v>
      </c>
      <c r="AI145" s="67"/>
      <c r="AJ145" s="67"/>
      <c r="AK145" s="67"/>
      <c r="AL145" s="67">
        <f t="shared" si="253"/>
        <v>100000</v>
      </c>
      <c r="AM145" s="67">
        <f t="shared" si="254"/>
        <v>100000</v>
      </c>
      <c r="AN145" s="67">
        <f t="shared" si="255"/>
        <v>100000</v>
      </c>
      <c r="AO145" s="67"/>
      <c r="AP145" s="67"/>
      <c r="AQ145" s="67"/>
      <c r="AR145" s="67">
        <f t="shared" si="256"/>
        <v>100000</v>
      </c>
      <c r="AS145" s="67">
        <f t="shared" si="257"/>
        <v>100000</v>
      </c>
      <c r="AT145" s="67">
        <f t="shared" si="258"/>
        <v>100000</v>
      </c>
    </row>
    <row r="146" spans="1:46" ht="25.5">
      <c r="A146" s="269"/>
      <c r="B146" s="88" t="s">
        <v>95</v>
      </c>
      <c r="C146" s="5" t="s">
        <v>13</v>
      </c>
      <c r="D146" s="60" t="s">
        <v>6</v>
      </c>
      <c r="E146" s="5" t="s">
        <v>99</v>
      </c>
      <c r="F146" s="5" t="s">
        <v>107</v>
      </c>
      <c r="G146" s="17"/>
      <c r="H146" s="63">
        <f>H147</f>
        <v>2961502</v>
      </c>
      <c r="I146" s="63">
        <f t="shared" ref="I146:M147" si="370">I147</f>
        <v>2994036.51</v>
      </c>
      <c r="J146" s="63">
        <f t="shared" si="370"/>
        <v>3144379.58</v>
      </c>
      <c r="K146" s="63">
        <f t="shared" si="370"/>
        <v>0</v>
      </c>
      <c r="L146" s="63">
        <f t="shared" si="370"/>
        <v>0</v>
      </c>
      <c r="M146" s="63">
        <f t="shared" si="370"/>
        <v>0</v>
      </c>
      <c r="N146" s="63">
        <f t="shared" si="241"/>
        <v>2961502</v>
      </c>
      <c r="O146" s="63">
        <f t="shared" si="242"/>
        <v>2994036.51</v>
      </c>
      <c r="P146" s="63">
        <f t="shared" si="243"/>
        <v>3144379.58</v>
      </c>
      <c r="Q146" s="63">
        <f t="shared" ref="Q146:S147" si="371">Q147</f>
        <v>0</v>
      </c>
      <c r="R146" s="63">
        <f t="shared" si="371"/>
        <v>0</v>
      </c>
      <c r="S146" s="63">
        <f t="shared" si="371"/>
        <v>0</v>
      </c>
      <c r="T146" s="63">
        <f t="shared" si="244"/>
        <v>2961502</v>
      </c>
      <c r="U146" s="63">
        <f t="shared" si="245"/>
        <v>2994036.51</v>
      </c>
      <c r="V146" s="63">
        <f t="shared" si="246"/>
        <v>3144379.58</v>
      </c>
      <c r="W146" s="63">
        <f t="shared" ref="W146:Y147" si="372">W147</f>
        <v>0</v>
      </c>
      <c r="X146" s="63">
        <f t="shared" si="372"/>
        <v>0</v>
      </c>
      <c r="Y146" s="63">
        <f t="shared" si="372"/>
        <v>0</v>
      </c>
      <c r="Z146" s="63">
        <f t="shared" si="247"/>
        <v>2961502</v>
      </c>
      <c r="AA146" s="63">
        <f t="shared" si="248"/>
        <v>2994036.51</v>
      </c>
      <c r="AB146" s="63">
        <f t="shared" si="249"/>
        <v>3144379.58</v>
      </c>
      <c r="AC146" s="63">
        <f t="shared" ref="AC146:AE147" si="373">AC147</f>
        <v>0</v>
      </c>
      <c r="AD146" s="63">
        <f t="shared" si="373"/>
        <v>0</v>
      </c>
      <c r="AE146" s="63">
        <f t="shared" si="373"/>
        <v>0</v>
      </c>
      <c r="AF146" s="63">
        <f t="shared" si="250"/>
        <v>2961502</v>
      </c>
      <c r="AG146" s="63">
        <f t="shared" si="251"/>
        <v>2994036.51</v>
      </c>
      <c r="AH146" s="63">
        <f t="shared" si="252"/>
        <v>3144379.58</v>
      </c>
      <c r="AI146" s="63">
        <f t="shared" ref="AI146:AK147" si="374">AI147</f>
        <v>0</v>
      </c>
      <c r="AJ146" s="63">
        <f t="shared" si="374"/>
        <v>0</v>
      </c>
      <c r="AK146" s="63">
        <f t="shared" si="374"/>
        <v>0</v>
      </c>
      <c r="AL146" s="63">
        <f t="shared" si="253"/>
        <v>2961502</v>
      </c>
      <c r="AM146" s="63">
        <f t="shared" si="254"/>
        <v>2994036.51</v>
      </c>
      <c r="AN146" s="63">
        <f t="shared" si="255"/>
        <v>3144379.58</v>
      </c>
      <c r="AO146" s="63">
        <f t="shared" ref="AO146:AQ147" si="375">AO147</f>
        <v>3214.4</v>
      </c>
      <c r="AP146" s="63">
        <f t="shared" si="375"/>
        <v>0</v>
      </c>
      <c r="AQ146" s="63">
        <f t="shared" si="375"/>
        <v>0</v>
      </c>
      <c r="AR146" s="63">
        <f t="shared" si="256"/>
        <v>2964716.4</v>
      </c>
      <c r="AS146" s="63">
        <f t="shared" si="257"/>
        <v>2994036.51</v>
      </c>
      <c r="AT146" s="63">
        <f t="shared" si="258"/>
        <v>3144379.58</v>
      </c>
    </row>
    <row r="147" spans="1:46" ht="25.5">
      <c r="A147" s="269"/>
      <c r="B147" s="80" t="s">
        <v>41</v>
      </c>
      <c r="C147" s="5" t="s">
        <v>13</v>
      </c>
      <c r="D147" s="60" t="s">
        <v>6</v>
      </c>
      <c r="E147" s="5" t="s">
        <v>99</v>
      </c>
      <c r="F147" s="5" t="s">
        <v>107</v>
      </c>
      <c r="G147" s="17" t="s">
        <v>39</v>
      </c>
      <c r="H147" s="63">
        <f>H148</f>
        <v>2961502</v>
      </c>
      <c r="I147" s="63">
        <f t="shared" si="370"/>
        <v>2994036.51</v>
      </c>
      <c r="J147" s="63">
        <f t="shared" si="370"/>
        <v>3144379.58</v>
      </c>
      <c r="K147" s="63">
        <f t="shared" si="370"/>
        <v>0</v>
      </c>
      <c r="L147" s="63">
        <f t="shared" si="370"/>
        <v>0</v>
      </c>
      <c r="M147" s="63">
        <f t="shared" si="370"/>
        <v>0</v>
      </c>
      <c r="N147" s="63">
        <f t="shared" si="241"/>
        <v>2961502</v>
      </c>
      <c r="O147" s="63">
        <f t="shared" si="242"/>
        <v>2994036.51</v>
      </c>
      <c r="P147" s="63">
        <f t="shared" si="243"/>
        <v>3144379.58</v>
      </c>
      <c r="Q147" s="63">
        <f t="shared" si="371"/>
        <v>0</v>
      </c>
      <c r="R147" s="63">
        <f t="shared" si="371"/>
        <v>0</v>
      </c>
      <c r="S147" s="63">
        <f t="shared" si="371"/>
        <v>0</v>
      </c>
      <c r="T147" s="63">
        <f t="shared" si="244"/>
        <v>2961502</v>
      </c>
      <c r="U147" s="63">
        <f t="shared" si="245"/>
        <v>2994036.51</v>
      </c>
      <c r="V147" s="63">
        <f t="shared" si="246"/>
        <v>3144379.58</v>
      </c>
      <c r="W147" s="63">
        <f t="shared" si="372"/>
        <v>0</v>
      </c>
      <c r="X147" s="63">
        <f t="shared" si="372"/>
        <v>0</v>
      </c>
      <c r="Y147" s="63">
        <f t="shared" si="372"/>
        <v>0</v>
      </c>
      <c r="Z147" s="63">
        <f t="shared" si="247"/>
        <v>2961502</v>
      </c>
      <c r="AA147" s="63">
        <f t="shared" si="248"/>
        <v>2994036.51</v>
      </c>
      <c r="AB147" s="63">
        <f t="shared" si="249"/>
        <v>3144379.58</v>
      </c>
      <c r="AC147" s="63">
        <f t="shared" si="373"/>
        <v>0</v>
      </c>
      <c r="AD147" s="63">
        <f t="shared" si="373"/>
        <v>0</v>
      </c>
      <c r="AE147" s="63">
        <f t="shared" si="373"/>
        <v>0</v>
      </c>
      <c r="AF147" s="63">
        <f t="shared" si="250"/>
        <v>2961502</v>
      </c>
      <c r="AG147" s="63">
        <f t="shared" si="251"/>
        <v>2994036.51</v>
      </c>
      <c r="AH147" s="63">
        <f t="shared" si="252"/>
        <v>3144379.58</v>
      </c>
      <c r="AI147" s="63">
        <f t="shared" si="374"/>
        <v>0</v>
      </c>
      <c r="AJ147" s="63">
        <f t="shared" si="374"/>
        <v>0</v>
      </c>
      <c r="AK147" s="63">
        <f t="shared" si="374"/>
        <v>0</v>
      </c>
      <c r="AL147" s="63">
        <f t="shared" si="253"/>
        <v>2961502</v>
      </c>
      <c r="AM147" s="63">
        <f t="shared" si="254"/>
        <v>2994036.51</v>
      </c>
      <c r="AN147" s="63">
        <f t="shared" si="255"/>
        <v>3144379.58</v>
      </c>
      <c r="AO147" s="63">
        <f t="shared" si="375"/>
        <v>3214.4</v>
      </c>
      <c r="AP147" s="63">
        <f t="shared" si="375"/>
        <v>0</v>
      </c>
      <c r="AQ147" s="63">
        <f t="shared" si="375"/>
        <v>0</v>
      </c>
      <c r="AR147" s="63">
        <f t="shared" si="256"/>
        <v>2964716.4</v>
      </c>
      <c r="AS147" s="63">
        <f t="shared" si="257"/>
        <v>2994036.51</v>
      </c>
      <c r="AT147" s="63">
        <f t="shared" si="258"/>
        <v>3144379.58</v>
      </c>
    </row>
    <row r="148" spans="1:46">
      <c r="A148" s="269"/>
      <c r="B148" s="91" t="s">
        <v>42</v>
      </c>
      <c r="C148" s="5" t="s">
        <v>13</v>
      </c>
      <c r="D148" s="60" t="s">
        <v>6</v>
      </c>
      <c r="E148" s="5" t="s">
        <v>99</v>
      </c>
      <c r="F148" s="5" t="s">
        <v>107</v>
      </c>
      <c r="G148" s="17" t="s">
        <v>40</v>
      </c>
      <c r="H148" s="67">
        <v>2961502</v>
      </c>
      <c r="I148" s="67">
        <v>2994036.51</v>
      </c>
      <c r="J148" s="67">
        <v>3144379.58</v>
      </c>
      <c r="K148" s="67"/>
      <c r="L148" s="67"/>
      <c r="M148" s="67"/>
      <c r="N148" s="67">
        <f t="shared" si="241"/>
        <v>2961502</v>
      </c>
      <c r="O148" s="67">
        <f t="shared" si="242"/>
        <v>2994036.51</v>
      </c>
      <c r="P148" s="67">
        <f t="shared" si="243"/>
        <v>3144379.58</v>
      </c>
      <c r="Q148" s="67"/>
      <c r="R148" s="67"/>
      <c r="S148" s="67"/>
      <c r="T148" s="67">
        <f t="shared" si="244"/>
        <v>2961502</v>
      </c>
      <c r="U148" s="67">
        <f t="shared" si="245"/>
        <v>2994036.51</v>
      </c>
      <c r="V148" s="67">
        <f t="shared" si="246"/>
        <v>3144379.58</v>
      </c>
      <c r="W148" s="67"/>
      <c r="X148" s="67"/>
      <c r="Y148" s="67"/>
      <c r="Z148" s="67">
        <f t="shared" si="247"/>
        <v>2961502</v>
      </c>
      <c r="AA148" s="67">
        <f t="shared" si="248"/>
        <v>2994036.51</v>
      </c>
      <c r="AB148" s="67">
        <f t="shared" si="249"/>
        <v>3144379.58</v>
      </c>
      <c r="AC148" s="67"/>
      <c r="AD148" s="67"/>
      <c r="AE148" s="67"/>
      <c r="AF148" s="67">
        <f t="shared" si="250"/>
        <v>2961502</v>
      </c>
      <c r="AG148" s="67">
        <f t="shared" si="251"/>
        <v>2994036.51</v>
      </c>
      <c r="AH148" s="67">
        <f t="shared" si="252"/>
        <v>3144379.58</v>
      </c>
      <c r="AI148" s="67"/>
      <c r="AJ148" s="67"/>
      <c r="AK148" s="67"/>
      <c r="AL148" s="67">
        <f t="shared" si="253"/>
        <v>2961502</v>
      </c>
      <c r="AM148" s="67">
        <f t="shared" si="254"/>
        <v>2994036.51</v>
      </c>
      <c r="AN148" s="67">
        <f t="shared" si="255"/>
        <v>3144379.58</v>
      </c>
      <c r="AO148" s="67">
        <v>3214.4</v>
      </c>
      <c r="AP148" s="67"/>
      <c r="AQ148" s="67"/>
      <c r="AR148" s="67">
        <f t="shared" si="256"/>
        <v>2964716.4</v>
      </c>
      <c r="AS148" s="67">
        <f t="shared" si="257"/>
        <v>2994036.51</v>
      </c>
      <c r="AT148" s="67">
        <f t="shared" si="258"/>
        <v>3144379.58</v>
      </c>
    </row>
    <row r="149" spans="1:46">
      <c r="A149" s="269"/>
      <c r="B149" s="91" t="s">
        <v>43</v>
      </c>
      <c r="C149" s="5" t="s">
        <v>13</v>
      </c>
      <c r="D149" s="60" t="s">
        <v>6</v>
      </c>
      <c r="E149" s="5" t="s">
        <v>99</v>
      </c>
      <c r="F149" s="5" t="s">
        <v>102</v>
      </c>
      <c r="G149" s="17"/>
      <c r="H149" s="63">
        <f>H150</f>
        <v>20000</v>
      </c>
      <c r="I149" s="63">
        <f t="shared" ref="I149:M150" si="376">I150</f>
        <v>20000</v>
      </c>
      <c r="J149" s="63">
        <f t="shared" si="376"/>
        <v>20000</v>
      </c>
      <c r="K149" s="63">
        <f t="shared" si="376"/>
        <v>0</v>
      </c>
      <c r="L149" s="63">
        <f t="shared" si="376"/>
        <v>0</v>
      </c>
      <c r="M149" s="63">
        <f t="shared" si="376"/>
        <v>0</v>
      </c>
      <c r="N149" s="63">
        <f t="shared" si="241"/>
        <v>20000</v>
      </c>
      <c r="O149" s="63">
        <f t="shared" si="242"/>
        <v>20000</v>
      </c>
      <c r="P149" s="63">
        <f t="shared" si="243"/>
        <v>20000</v>
      </c>
      <c r="Q149" s="63">
        <f t="shared" ref="Q149:S150" si="377">Q150</f>
        <v>0</v>
      </c>
      <c r="R149" s="63">
        <f t="shared" si="377"/>
        <v>0</v>
      </c>
      <c r="S149" s="63">
        <f t="shared" si="377"/>
        <v>0</v>
      </c>
      <c r="T149" s="63">
        <f t="shared" si="244"/>
        <v>20000</v>
      </c>
      <c r="U149" s="63">
        <f t="shared" si="245"/>
        <v>20000</v>
      </c>
      <c r="V149" s="63">
        <f t="shared" si="246"/>
        <v>20000</v>
      </c>
      <c r="W149" s="63">
        <f t="shared" ref="W149:Y150" si="378">W150</f>
        <v>0</v>
      </c>
      <c r="X149" s="63">
        <f t="shared" si="378"/>
        <v>0</v>
      </c>
      <c r="Y149" s="63">
        <f t="shared" si="378"/>
        <v>0</v>
      </c>
      <c r="Z149" s="63">
        <f t="shared" si="247"/>
        <v>20000</v>
      </c>
      <c r="AA149" s="63">
        <f t="shared" si="248"/>
        <v>20000</v>
      </c>
      <c r="AB149" s="63">
        <f t="shared" si="249"/>
        <v>20000</v>
      </c>
      <c r="AC149" s="63">
        <f t="shared" ref="AC149:AE150" si="379">AC150</f>
        <v>0</v>
      </c>
      <c r="AD149" s="63">
        <f t="shared" si="379"/>
        <v>0</v>
      </c>
      <c r="AE149" s="63">
        <f t="shared" si="379"/>
        <v>0</v>
      </c>
      <c r="AF149" s="63">
        <f t="shared" si="250"/>
        <v>20000</v>
      </c>
      <c r="AG149" s="63">
        <f t="shared" si="251"/>
        <v>20000</v>
      </c>
      <c r="AH149" s="63">
        <f t="shared" si="252"/>
        <v>20000</v>
      </c>
      <c r="AI149" s="63">
        <f t="shared" ref="AI149:AK150" si="380">AI150</f>
        <v>0</v>
      </c>
      <c r="AJ149" s="63">
        <f t="shared" si="380"/>
        <v>0</v>
      </c>
      <c r="AK149" s="63">
        <f t="shared" si="380"/>
        <v>0</v>
      </c>
      <c r="AL149" s="63">
        <f t="shared" si="253"/>
        <v>20000</v>
      </c>
      <c r="AM149" s="63">
        <f t="shared" si="254"/>
        <v>20000</v>
      </c>
      <c r="AN149" s="63">
        <f t="shared" si="255"/>
        <v>20000</v>
      </c>
      <c r="AO149" s="63">
        <f t="shared" ref="AO149:AQ150" si="381">AO150</f>
        <v>0</v>
      </c>
      <c r="AP149" s="63">
        <f t="shared" si="381"/>
        <v>0</v>
      </c>
      <c r="AQ149" s="63">
        <f t="shared" si="381"/>
        <v>0</v>
      </c>
      <c r="AR149" s="63">
        <f t="shared" si="256"/>
        <v>20000</v>
      </c>
      <c r="AS149" s="63">
        <f t="shared" si="257"/>
        <v>20000</v>
      </c>
      <c r="AT149" s="63">
        <f t="shared" si="258"/>
        <v>20000</v>
      </c>
    </row>
    <row r="150" spans="1:46">
      <c r="A150" s="269"/>
      <c r="B150" s="91" t="s">
        <v>35</v>
      </c>
      <c r="C150" s="5" t="s">
        <v>13</v>
      </c>
      <c r="D150" s="60" t="s">
        <v>6</v>
      </c>
      <c r="E150" s="5" t="s">
        <v>99</v>
      </c>
      <c r="F150" s="5" t="s">
        <v>102</v>
      </c>
      <c r="G150" s="61" t="s">
        <v>36</v>
      </c>
      <c r="H150" s="63">
        <f>H151</f>
        <v>20000</v>
      </c>
      <c r="I150" s="63">
        <f t="shared" si="376"/>
        <v>20000</v>
      </c>
      <c r="J150" s="63">
        <f t="shared" si="376"/>
        <v>20000</v>
      </c>
      <c r="K150" s="63">
        <f t="shared" si="376"/>
        <v>0</v>
      </c>
      <c r="L150" s="63">
        <f t="shared" si="376"/>
        <v>0</v>
      </c>
      <c r="M150" s="63">
        <f t="shared" si="376"/>
        <v>0</v>
      </c>
      <c r="N150" s="63">
        <f t="shared" si="241"/>
        <v>20000</v>
      </c>
      <c r="O150" s="63">
        <f t="shared" si="242"/>
        <v>20000</v>
      </c>
      <c r="P150" s="63">
        <f t="shared" si="243"/>
        <v>20000</v>
      </c>
      <c r="Q150" s="63">
        <f t="shared" si="377"/>
        <v>0</v>
      </c>
      <c r="R150" s="63">
        <f t="shared" si="377"/>
        <v>0</v>
      </c>
      <c r="S150" s="63">
        <f t="shared" si="377"/>
        <v>0</v>
      </c>
      <c r="T150" s="63">
        <f t="shared" si="244"/>
        <v>20000</v>
      </c>
      <c r="U150" s="63">
        <f t="shared" si="245"/>
        <v>20000</v>
      </c>
      <c r="V150" s="63">
        <f t="shared" si="246"/>
        <v>20000</v>
      </c>
      <c r="W150" s="63">
        <f t="shared" si="378"/>
        <v>0</v>
      </c>
      <c r="X150" s="63">
        <f t="shared" si="378"/>
        <v>0</v>
      </c>
      <c r="Y150" s="63">
        <f t="shared" si="378"/>
        <v>0</v>
      </c>
      <c r="Z150" s="63">
        <f t="shared" si="247"/>
        <v>20000</v>
      </c>
      <c r="AA150" s="63">
        <f t="shared" si="248"/>
        <v>20000</v>
      </c>
      <c r="AB150" s="63">
        <f t="shared" si="249"/>
        <v>20000</v>
      </c>
      <c r="AC150" s="63">
        <f t="shared" si="379"/>
        <v>0</v>
      </c>
      <c r="AD150" s="63">
        <f t="shared" si="379"/>
        <v>0</v>
      </c>
      <c r="AE150" s="63">
        <f t="shared" si="379"/>
        <v>0</v>
      </c>
      <c r="AF150" s="63">
        <f t="shared" si="250"/>
        <v>20000</v>
      </c>
      <c r="AG150" s="63">
        <f t="shared" si="251"/>
        <v>20000</v>
      </c>
      <c r="AH150" s="63">
        <f t="shared" si="252"/>
        <v>20000</v>
      </c>
      <c r="AI150" s="63">
        <f t="shared" si="380"/>
        <v>0</v>
      </c>
      <c r="AJ150" s="63">
        <f t="shared" si="380"/>
        <v>0</v>
      </c>
      <c r="AK150" s="63">
        <f t="shared" si="380"/>
        <v>0</v>
      </c>
      <c r="AL150" s="63">
        <f t="shared" si="253"/>
        <v>20000</v>
      </c>
      <c r="AM150" s="63">
        <f t="shared" si="254"/>
        <v>20000</v>
      </c>
      <c r="AN150" s="63">
        <f t="shared" si="255"/>
        <v>20000</v>
      </c>
      <c r="AO150" s="63">
        <f t="shared" si="381"/>
        <v>0</v>
      </c>
      <c r="AP150" s="63">
        <f t="shared" si="381"/>
        <v>0</v>
      </c>
      <c r="AQ150" s="63">
        <f t="shared" si="381"/>
        <v>0</v>
      </c>
      <c r="AR150" s="63">
        <f t="shared" si="256"/>
        <v>20000</v>
      </c>
      <c r="AS150" s="63">
        <f t="shared" si="257"/>
        <v>20000</v>
      </c>
      <c r="AT150" s="63">
        <f t="shared" si="258"/>
        <v>20000</v>
      </c>
    </row>
    <row r="151" spans="1:46" ht="14.25" customHeight="1">
      <c r="A151" s="269"/>
      <c r="B151" s="91" t="s">
        <v>38</v>
      </c>
      <c r="C151" s="5" t="s">
        <v>13</v>
      </c>
      <c r="D151" s="60" t="s">
        <v>6</v>
      </c>
      <c r="E151" s="5" t="s">
        <v>99</v>
      </c>
      <c r="F151" s="5" t="s">
        <v>102</v>
      </c>
      <c r="G151" s="61" t="s">
        <v>37</v>
      </c>
      <c r="H151" s="67">
        <v>20000</v>
      </c>
      <c r="I151" s="67">
        <v>20000</v>
      </c>
      <c r="J151" s="67">
        <v>20000</v>
      </c>
      <c r="K151" s="67"/>
      <c r="L151" s="67"/>
      <c r="M151" s="67"/>
      <c r="N151" s="67">
        <f t="shared" si="241"/>
        <v>20000</v>
      </c>
      <c r="O151" s="67">
        <f t="shared" si="242"/>
        <v>20000</v>
      </c>
      <c r="P151" s="67">
        <f t="shared" si="243"/>
        <v>20000</v>
      </c>
      <c r="Q151" s="67"/>
      <c r="R151" s="67"/>
      <c r="S151" s="67"/>
      <c r="T151" s="67">
        <f t="shared" si="244"/>
        <v>20000</v>
      </c>
      <c r="U151" s="67">
        <f t="shared" si="245"/>
        <v>20000</v>
      </c>
      <c r="V151" s="67">
        <f t="shared" si="246"/>
        <v>20000</v>
      </c>
      <c r="W151" s="67"/>
      <c r="X151" s="67"/>
      <c r="Y151" s="67"/>
      <c r="Z151" s="67">
        <f t="shared" si="247"/>
        <v>20000</v>
      </c>
      <c r="AA151" s="67">
        <f t="shared" si="248"/>
        <v>20000</v>
      </c>
      <c r="AB151" s="67">
        <f t="shared" si="249"/>
        <v>20000</v>
      </c>
      <c r="AC151" s="67"/>
      <c r="AD151" s="67"/>
      <c r="AE151" s="67"/>
      <c r="AF151" s="67">
        <f t="shared" si="250"/>
        <v>20000</v>
      </c>
      <c r="AG151" s="67">
        <f t="shared" si="251"/>
        <v>20000</v>
      </c>
      <c r="AH151" s="67">
        <f t="shared" si="252"/>
        <v>20000</v>
      </c>
      <c r="AI151" s="67"/>
      <c r="AJ151" s="67"/>
      <c r="AK151" s="67"/>
      <c r="AL151" s="67">
        <f t="shared" si="253"/>
        <v>20000</v>
      </c>
      <c r="AM151" s="67">
        <f t="shared" si="254"/>
        <v>20000</v>
      </c>
      <c r="AN151" s="67">
        <f t="shared" si="255"/>
        <v>20000</v>
      </c>
      <c r="AO151" s="67"/>
      <c r="AP151" s="67"/>
      <c r="AQ151" s="67"/>
      <c r="AR151" s="67">
        <f t="shared" si="256"/>
        <v>20000</v>
      </c>
      <c r="AS151" s="67">
        <f t="shared" si="257"/>
        <v>20000</v>
      </c>
      <c r="AT151" s="67">
        <f t="shared" si="258"/>
        <v>20000</v>
      </c>
    </row>
    <row r="152" spans="1:46">
      <c r="A152" s="269"/>
      <c r="B152" s="88" t="s">
        <v>22</v>
      </c>
      <c r="C152" s="60" t="s">
        <v>13</v>
      </c>
      <c r="D152" s="60" t="s">
        <v>6</v>
      </c>
      <c r="E152" s="60" t="s">
        <v>99</v>
      </c>
      <c r="F152" s="60" t="s">
        <v>108</v>
      </c>
      <c r="G152" s="17"/>
      <c r="H152" s="63">
        <f>H153</f>
        <v>80000</v>
      </c>
      <c r="I152" s="63">
        <f t="shared" ref="I152:M153" si="382">I153</f>
        <v>80000</v>
      </c>
      <c r="J152" s="63">
        <f t="shared" si="382"/>
        <v>80000</v>
      </c>
      <c r="K152" s="63">
        <f t="shared" si="382"/>
        <v>0</v>
      </c>
      <c r="L152" s="63">
        <f t="shared" si="382"/>
        <v>0</v>
      </c>
      <c r="M152" s="63">
        <f t="shared" si="382"/>
        <v>0</v>
      </c>
      <c r="N152" s="63">
        <f t="shared" si="241"/>
        <v>80000</v>
      </c>
      <c r="O152" s="63">
        <f t="shared" si="242"/>
        <v>80000</v>
      </c>
      <c r="P152" s="63">
        <f t="shared" si="243"/>
        <v>80000</v>
      </c>
      <c r="Q152" s="63">
        <f t="shared" ref="Q152:S153" si="383">Q153</f>
        <v>0</v>
      </c>
      <c r="R152" s="63">
        <f t="shared" si="383"/>
        <v>0</v>
      </c>
      <c r="S152" s="63">
        <f t="shared" si="383"/>
        <v>0</v>
      </c>
      <c r="T152" s="63">
        <f t="shared" si="244"/>
        <v>80000</v>
      </c>
      <c r="U152" s="63">
        <f t="shared" si="245"/>
        <v>80000</v>
      </c>
      <c r="V152" s="63">
        <f t="shared" si="246"/>
        <v>80000</v>
      </c>
      <c r="W152" s="63">
        <f t="shared" ref="W152:Y153" si="384">W153</f>
        <v>0</v>
      </c>
      <c r="X152" s="63">
        <f t="shared" si="384"/>
        <v>0</v>
      </c>
      <c r="Y152" s="63">
        <f t="shared" si="384"/>
        <v>0</v>
      </c>
      <c r="Z152" s="63">
        <f t="shared" si="247"/>
        <v>80000</v>
      </c>
      <c r="AA152" s="63">
        <f t="shared" si="248"/>
        <v>80000</v>
      </c>
      <c r="AB152" s="63">
        <f t="shared" si="249"/>
        <v>80000</v>
      </c>
      <c r="AC152" s="63">
        <f t="shared" ref="AC152:AE153" si="385">AC153</f>
        <v>0</v>
      </c>
      <c r="AD152" s="63">
        <f t="shared" si="385"/>
        <v>0</v>
      </c>
      <c r="AE152" s="63">
        <f t="shared" si="385"/>
        <v>0</v>
      </c>
      <c r="AF152" s="63">
        <f t="shared" si="250"/>
        <v>80000</v>
      </c>
      <c r="AG152" s="63">
        <f t="shared" si="251"/>
        <v>80000</v>
      </c>
      <c r="AH152" s="63">
        <f t="shared" si="252"/>
        <v>80000</v>
      </c>
      <c r="AI152" s="63">
        <f t="shared" ref="AI152:AK153" si="386">AI153</f>
        <v>0</v>
      </c>
      <c r="AJ152" s="63">
        <f t="shared" si="386"/>
        <v>0</v>
      </c>
      <c r="AK152" s="63">
        <f t="shared" si="386"/>
        <v>0</v>
      </c>
      <c r="AL152" s="63">
        <f t="shared" si="253"/>
        <v>80000</v>
      </c>
      <c r="AM152" s="63">
        <f t="shared" si="254"/>
        <v>80000</v>
      </c>
      <c r="AN152" s="63">
        <f t="shared" si="255"/>
        <v>80000</v>
      </c>
      <c r="AO152" s="63">
        <f t="shared" ref="AO152:AQ153" si="387">AO153</f>
        <v>0</v>
      </c>
      <c r="AP152" s="63">
        <f t="shared" si="387"/>
        <v>0</v>
      </c>
      <c r="AQ152" s="63">
        <f t="shared" si="387"/>
        <v>0</v>
      </c>
      <c r="AR152" s="63">
        <f t="shared" si="256"/>
        <v>80000</v>
      </c>
      <c r="AS152" s="63">
        <f t="shared" si="257"/>
        <v>80000</v>
      </c>
      <c r="AT152" s="63">
        <f t="shared" si="258"/>
        <v>80000</v>
      </c>
    </row>
    <row r="153" spans="1:46" ht="25.5">
      <c r="A153" s="269"/>
      <c r="B153" s="80" t="s">
        <v>41</v>
      </c>
      <c r="C153" s="60" t="s">
        <v>13</v>
      </c>
      <c r="D153" s="60" t="s">
        <v>6</v>
      </c>
      <c r="E153" s="60" t="s">
        <v>99</v>
      </c>
      <c r="F153" s="60" t="s">
        <v>108</v>
      </c>
      <c r="G153" s="61" t="s">
        <v>39</v>
      </c>
      <c r="H153" s="63">
        <f>H154</f>
        <v>80000</v>
      </c>
      <c r="I153" s="63">
        <f t="shared" si="382"/>
        <v>80000</v>
      </c>
      <c r="J153" s="63">
        <f t="shared" si="382"/>
        <v>80000</v>
      </c>
      <c r="K153" s="63">
        <f t="shared" si="382"/>
        <v>0</v>
      </c>
      <c r="L153" s="63">
        <f t="shared" si="382"/>
        <v>0</v>
      </c>
      <c r="M153" s="63">
        <f t="shared" si="382"/>
        <v>0</v>
      </c>
      <c r="N153" s="63">
        <f t="shared" si="241"/>
        <v>80000</v>
      </c>
      <c r="O153" s="63">
        <f t="shared" si="242"/>
        <v>80000</v>
      </c>
      <c r="P153" s="63">
        <f t="shared" si="243"/>
        <v>80000</v>
      </c>
      <c r="Q153" s="63">
        <f t="shared" si="383"/>
        <v>0</v>
      </c>
      <c r="R153" s="63">
        <f t="shared" si="383"/>
        <v>0</v>
      </c>
      <c r="S153" s="63">
        <f t="shared" si="383"/>
        <v>0</v>
      </c>
      <c r="T153" s="63">
        <f t="shared" si="244"/>
        <v>80000</v>
      </c>
      <c r="U153" s="63">
        <f t="shared" si="245"/>
        <v>80000</v>
      </c>
      <c r="V153" s="63">
        <f t="shared" si="246"/>
        <v>80000</v>
      </c>
      <c r="W153" s="63">
        <f t="shared" si="384"/>
        <v>0</v>
      </c>
      <c r="X153" s="63">
        <f t="shared" si="384"/>
        <v>0</v>
      </c>
      <c r="Y153" s="63">
        <f t="shared" si="384"/>
        <v>0</v>
      </c>
      <c r="Z153" s="63">
        <f t="shared" si="247"/>
        <v>80000</v>
      </c>
      <c r="AA153" s="63">
        <f t="shared" si="248"/>
        <v>80000</v>
      </c>
      <c r="AB153" s="63">
        <f t="shared" si="249"/>
        <v>80000</v>
      </c>
      <c r="AC153" s="63">
        <f t="shared" si="385"/>
        <v>0</v>
      </c>
      <c r="AD153" s="63">
        <f t="shared" si="385"/>
        <v>0</v>
      </c>
      <c r="AE153" s="63">
        <f t="shared" si="385"/>
        <v>0</v>
      </c>
      <c r="AF153" s="63">
        <f t="shared" si="250"/>
        <v>80000</v>
      </c>
      <c r="AG153" s="63">
        <f t="shared" si="251"/>
        <v>80000</v>
      </c>
      <c r="AH153" s="63">
        <f t="shared" si="252"/>
        <v>80000</v>
      </c>
      <c r="AI153" s="63">
        <f t="shared" si="386"/>
        <v>0</v>
      </c>
      <c r="AJ153" s="63">
        <f t="shared" si="386"/>
        <v>0</v>
      </c>
      <c r="AK153" s="63">
        <f t="shared" si="386"/>
        <v>0</v>
      </c>
      <c r="AL153" s="63">
        <f t="shared" si="253"/>
        <v>80000</v>
      </c>
      <c r="AM153" s="63">
        <f t="shared" si="254"/>
        <v>80000</v>
      </c>
      <c r="AN153" s="63">
        <f t="shared" si="255"/>
        <v>80000</v>
      </c>
      <c r="AO153" s="63">
        <f t="shared" si="387"/>
        <v>0</v>
      </c>
      <c r="AP153" s="63">
        <f t="shared" si="387"/>
        <v>0</v>
      </c>
      <c r="AQ153" s="63">
        <f t="shared" si="387"/>
        <v>0</v>
      </c>
      <c r="AR153" s="63">
        <f t="shared" si="256"/>
        <v>80000</v>
      </c>
      <c r="AS153" s="63">
        <f t="shared" si="257"/>
        <v>80000</v>
      </c>
      <c r="AT153" s="63">
        <f t="shared" si="258"/>
        <v>80000</v>
      </c>
    </row>
    <row r="154" spans="1:46">
      <c r="A154" s="269"/>
      <c r="B154" s="91" t="s">
        <v>42</v>
      </c>
      <c r="C154" s="60" t="s">
        <v>13</v>
      </c>
      <c r="D154" s="60" t="s">
        <v>6</v>
      </c>
      <c r="E154" s="60" t="s">
        <v>99</v>
      </c>
      <c r="F154" s="60" t="s">
        <v>108</v>
      </c>
      <c r="G154" s="61" t="s">
        <v>40</v>
      </c>
      <c r="H154" s="67">
        <v>80000</v>
      </c>
      <c r="I154" s="67">
        <v>80000</v>
      </c>
      <c r="J154" s="67">
        <v>80000</v>
      </c>
      <c r="K154" s="67"/>
      <c r="L154" s="67"/>
      <c r="M154" s="67"/>
      <c r="N154" s="67">
        <f t="shared" si="241"/>
        <v>80000</v>
      </c>
      <c r="O154" s="67">
        <f t="shared" si="242"/>
        <v>80000</v>
      </c>
      <c r="P154" s="67">
        <f t="shared" si="243"/>
        <v>80000</v>
      </c>
      <c r="Q154" s="67"/>
      <c r="R154" s="67"/>
      <c r="S154" s="67"/>
      <c r="T154" s="67">
        <f t="shared" si="244"/>
        <v>80000</v>
      </c>
      <c r="U154" s="67">
        <f t="shared" si="245"/>
        <v>80000</v>
      </c>
      <c r="V154" s="67">
        <f t="shared" si="246"/>
        <v>80000</v>
      </c>
      <c r="W154" s="67"/>
      <c r="X154" s="67"/>
      <c r="Y154" s="67"/>
      <c r="Z154" s="67">
        <f t="shared" si="247"/>
        <v>80000</v>
      </c>
      <c r="AA154" s="67">
        <f t="shared" si="248"/>
        <v>80000</v>
      </c>
      <c r="AB154" s="67">
        <f t="shared" si="249"/>
        <v>80000</v>
      </c>
      <c r="AC154" s="67"/>
      <c r="AD154" s="67"/>
      <c r="AE154" s="67"/>
      <c r="AF154" s="67">
        <f t="shared" si="250"/>
        <v>80000</v>
      </c>
      <c r="AG154" s="67">
        <f t="shared" si="251"/>
        <v>80000</v>
      </c>
      <c r="AH154" s="67">
        <f t="shared" si="252"/>
        <v>80000</v>
      </c>
      <c r="AI154" s="67"/>
      <c r="AJ154" s="67"/>
      <c r="AK154" s="67"/>
      <c r="AL154" s="67">
        <f t="shared" si="253"/>
        <v>80000</v>
      </c>
      <c r="AM154" s="67">
        <f t="shared" si="254"/>
        <v>80000</v>
      </c>
      <c r="AN154" s="67">
        <f t="shared" si="255"/>
        <v>80000</v>
      </c>
      <c r="AO154" s="67"/>
      <c r="AP154" s="67"/>
      <c r="AQ154" s="67"/>
      <c r="AR154" s="67">
        <f t="shared" si="256"/>
        <v>80000</v>
      </c>
      <c r="AS154" s="67">
        <f t="shared" si="257"/>
        <v>80000</v>
      </c>
      <c r="AT154" s="67">
        <f t="shared" si="258"/>
        <v>80000</v>
      </c>
    </row>
    <row r="155" spans="1:46" ht="25.5">
      <c r="A155" s="269"/>
      <c r="B155" s="88" t="s">
        <v>257</v>
      </c>
      <c r="C155" s="5" t="s">
        <v>13</v>
      </c>
      <c r="D155" s="60" t="s">
        <v>6</v>
      </c>
      <c r="E155" s="5" t="s">
        <v>99</v>
      </c>
      <c r="F155" s="60" t="s">
        <v>175</v>
      </c>
      <c r="G155" s="61"/>
      <c r="H155" s="67">
        <f>H156</f>
        <v>300000</v>
      </c>
      <c r="I155" s="67">
        <f t="shared" ref="I155:M156" si="388">I156</f>
        <v>300000</v>
      </c>
      <c r="J155" s="67">
        <f t="shared" si="388"/>
        <v>300000</v>
      </c>
      <c r="K155" s="67">
        <f t="shared" si="388"/>
        <v>0</v>
      </c>
      <c r="L155" s="67">
        <f t="shared" si="388"/>
        <v>0</v>
      </c>
      <c r="M155" s="67">
        <f t="shared" si="388"/>
        <v>0</v>
      </c>
      <c r="N155" s="67">
        <f t="shared" si="241"/>
        <v>300000</v>
      </c>
      <c r="O155" s="67">
        <f t="shared" si="242"/>
        <v>300000</v>
      </c>
      <c r="P155" s="67">
        <f t="shared" si="243"/>
        <v>300000</v>
      </c>
      <c r="Q155" s="67">
        <f t="shared" ref="Q155:S156" si="389">Q156</f>
        <v>0</v>
      </c>
      <c r="R155" s="67">
        <f t="shared" si="389"/>
        <v>0</v>
      </c>
      <c r="S155" s="67">
        <f t="shared" si="389"/>
        <v>0</v>
      </c>
      <c r="T155" s="67">
        <f t="shared" si="244"/>
        <v>300000</v>
      </c>
      <c r="U155" s="67">
        <f t="shared" si="245"/>
        <v>300000</v>
      </c>
      <c r="V155" s="67">
        <f t="shared" si="246"/>
        <v>300000</v>
      </c>
      <c r="W155" s="67">
        <f t="shared" ref="W155:Y156" si="390">W156</f>
        <v>0</v>
      </c>
      <c r="X155" s="67">
        <f t="shared" si="390"/>
        <v>0</v>
      </c>
      <c r="Y155" s="67">
        <f t="shared" si="390"/>
        <v>0</v>
      </c>
      <c r="Z155" s="67">
        <f t="shared" si="247"/>
        <v>300000</v>
      </c>
      <c r="AA155" s="67">
        <f t="shared" si="248"/>
        <v>300000</v>
      </c>
      <c r="AB155" s="67">
        <f t="shared" si="249"/>
        <v>300000</v>
      </c>
      <c r="AC155" s="67">
        <f t="shared" ref="AC155:AE156" si="391">AC156</f>
        <v>0</v>
      </c>
      <c r="AD155" s="67">
        <f t="shared" si="391"/>
        <v>0</v>
      </c>
      <c r="AE155" s="67">
        <f t="shared" si="391"/>
        <v>0</v>
      </c>
      <c r="AF155" s="67">
        <f t="shared" si="250"/>
        <v>300000</v>
      </c>
      <c r="AG155" s="67">
        <f t="shared" si="251"/>
        <v>300000</v>
      </c>
      <c r="AH155" s="67">
        <f t="shared" si="252"/>
        <v>300000</v>
      </c>
      <c r="AI155" s="67">
        <f t="shared" ref="AI155:AK156" si="392">AI156</f>
        <v>0</v>
      </c>
      <c r="AJ155" s="67">
        <f t="shared" si="392"/>
        <v>0</v>
      </c>
      <c r="AK155" s="67">
        <f t="shared" si="392"/>
        <v>0</v>
      </c>
      <c r="AL155" s="67">
        <f t="shared" si="253"/>
        <v>300000</v>
      </c>
      <c r="AM155" s="67">
        <f t="shared" si="254"/>
        <v>300000</v>
      </c>
      <c r="AN155" s="67">
        <f t="shared" si="255"/>
        <v>300000</v>
      </c>
      <c r="AO155" s="67">
        <f t="shared" ref="AO155:AQ156" si="393">AO156</f>
        <v>0</v>
      </c>
      <c r="AP155" s="67">
        <f t="shared" si="393"/>
        <v>0</v>
      </c>
      <c r="AQ155" s="67">
        <f t="shared" si="393"/>
        <v>0</v>
      </c>
      <c r="AR155" s="67">
        <f t="shared" si="256"/>
        <v>300000</v>
      </c>
      <c r="AS155" s="67">
        <f t="shared" si="257"/>
        <v>300000</v>
      </c>
      <c r="AT155" s="67">
        <f t="shared" si="258"/>
        <v>300000</v>
      </c>
    </row>
    <row r="156" spans="1:46" ht="25.5">
      <c r="A156" s="269"/>
      <c r="B156" s="80" t="s">
        <v>41</v>
      </c>
      <c r="C156" s="5" t="s">
        <v>13</v>
      </c>
      <c r="D156" s="60" t="s">
        <v>6</v>
      </c>
      <c r="E156" s="5" t="s">
        <v>99</v>
      </c>
      <c r="F156" s="60" t="s">
        <v>175</v>
      </c>
      <c r="G156" s="61" t="s">
        <v>39</v>
      </c>
      <c r="H156" s="67">
        <f>H157</f>
        <v>300000</v>
      </c>
      <c r="I156" s="67">
        <f t="shared" si="388"/>
        <v>300000</v>
      </c>
      <c r="J156" s="67">
        <f t="shared" si="388"/>
        <v>300000</v>
      </c>
      <c r="K156" s="67">
        <f t="shared" si="388"/>
        <v>0</v>
      </c>
      <c r="L156" s="67">
        <f t="shared" si="388"/>
        <v>0</v>
      </c>
      <c r="M156" s="67">
        <f t="shared" si="388"/>
        <v>0</v>
      </c>
      <c r="N156" s="67">
        <f t="shared" si="241"/>
        <v>300000</v>
      </c>
      <c r="O156" s="67">
        <f t="shared" si="242"/>
        <v>300000</v>
      </c>
      <c r="P156" s="67">
        <f t="shared" si="243"/>
        <v>300000</v>
      </c>
      <c r="Q156" s="67">
        <f t="shared" si="389"/>
        <v>0</v>
      </c>
      <c r="R156" s="67">
        <f t="shared" si="389"/>
        <v>0</v>
      </c>
      <c r="S156" s="67">
        <f t="shared" si="389"/>
        <v>0</v>
      </c>
      <c r="T156" s="67">
        <f t="shared" si="244"/>
        <v>300000</v>
      </c>
      <c r="U156" s="67">
        <f t="shared" si="245"/>
        <v>300000</v>
      </c>
      <c r="V156" s="67">
        <f t="shared" si="246"/>
        <v>300000</v>
      </c>
      <c r="W156" s="67">
        <f t="shared" si="390"/>
        <v>0</v>
      </c>
      <c r="X156" s="67">
        <f t="shared" si="390"/>
        <v>0</v>
      </c>
      <c r="Y156" s="67">
        <f t="shared" si="390"/>
        <v>0</v>
      </c>
      <c r="Z156" s="67">
        <f t="shared" si="247"/>
        <v>300000</v>
      </c>
      <c r="AA156" s="67">
        <f t="shared" si="248"/>
        <v>300000</v>
      </c>
      <c r="AB156" s="67">
        <f t="shared" si="249"/>
        <v>300000</v>
      </c>
      <c r="AC156" s="67">
        <f t="shared" si="391"/>
        <v>0</v>
      </c>
      <c r="AD156" s="67">
        <f t="shared" si="391"/>
        <v>0</v>
      </c>
      <c r="AE156" s="67">
        <f t="shared" si="391"/>
        <v>0</v>
      </c>
      <c r="AF156" s="67">
        <f t="shared" si="250"/>
        <v>300000</v>
      </c>
      <c r="AG156" s="67">
        <f t="shared" si="251"/>
        <v>300000</v>
      </c>
      <c r="AH156" s="67">
        <f t="shared" si="252"/>
        <v>300000</v>
      </c>
      <c r="AI156" s="67">
        <f t="shared" si="392"/>
        <v>0</v>
      </c>
      <c r="AJ156" s="67">
        <f t="shared" si="392"/>
        <v>0</v>
      </c>
      <c r="AK156" s="67">
        <f t="shared" si="392"/>
        <v>0</v>
      </c>
      <c r="AL156" s="67">
        <f t="shared" si="253"/>
        <v>300000</v>
      </c>
      <c r="AM156" s="67">
        <f t="shared" si="254"/>
        <v>300000</v>
      </c>
      <c r="AN156" s="67">
        <f t="shared" si="255"/>
        <v>300000</v>
      </c>
      <c r="AO156" s="67">
        <f t="shared" si="393"/>
        <v>0</v>
      </c>
      <c r="AP156" s="67">
        <f t="shared" si="393"/>
        <v>0</v>
      </c>
      <c r="AQ156" s="67">
        <f t="shared" si="393"/>
        <v>0</v>
      </c>
      <c r="AR156" s="67">
        <f t="shared" si="256"/>
        <v>300000</v>
      </c>
      <c r="AS156" s="67">
        <f t="shared" si="257"/>
        <v>300000</v>
      </c>
      <c r="AT156" s="67">
        <f t="shared" si="258"/>
        <v>300000</v>
      </c>
    </row>
    <row r="157" spans="1:46">
      <c r="A157" s="269"/>
      <c r="B157" s="91" t="s">
        <v>42</v>
      </c>
      <c r="C157" s="5" t="s">
        <v>13</v>
      </c>
      <c r="D157" s="60" t="s">
        <v>6</v>
      </c>
      <c r="E157" s="5" t="s">
        <v>99</v>
      </c>
      <c r="F157" s="60" t="s">
        <v>175</v>
      </c>
      <c r="G157" s="61" t="s">
        <v>40</v>
      </c>
      <c r="H157" s="67">
        <v>300000</v>
      </c>
      <c r="I157" s="67">
        <v>300000</v>
      </c>
      <c r="J157" s="67">
        <v>300000</v>
      </c>
      <c r="K157" s="67"/>
      <c r="L157" s="67"/>
      <c r="M157" s="67"/>
      <c r="N157" s="67">
        <f t="shared" si="241"/>
        <v>300000</v>
      </c>
      <c r="O157" s="67">
        <f t="shared" si="242"/>
        <v>300000</v>
      </c>
      <c r="P157" s="67">
        <f t="shared" si="243"/>
        <v>300000</v>
      </c>
      <c r="Q157" s="67"/>
      <c r="R157" s="67"/>
      <c r="S157" s="67"/>
      <c r="T157" s="67">
        <f t="shared" si="244"/>
        <v>300000</v>
      </c>
      <c r="U157" s="67">
        <f t="shared" si="245"/>
        <v>300000</v>
      </c>
      <c r="V157" s="67">
        <f t="shared" si="246"/>
        <v>300000</v>
      </c>
      <c r="W157" s="67"/>
      <c r="X157" s="67"/>
      <c r="Y157" s="67"/>
      <c r="Z157" s="67">
        <f t="shared" si="247"/>
        <v>300000</v>
      </c>
      <c r="AA157" s="67">
        <f t="shared" si="248"/>
        <v>300000</v>
      </c>
      <c r="AB157" s="67">
        <f t="shared" si="249"/>
        <v>300000</v>
      </c>
      <c r="AC157" s="67"/>
      <c r="AD157" s="67"/>
      <c r="AE157" s="67"/>
      <c r="AF157" s="67">
        <f t="shared" si="250"/>
        <v>300000</v>
      </c>
      <c r="AG157" s="67">
        <f t="shared" si="251"/>
        <v>300000</v>
      </c>
      <c r="AH157" s="67">
        <f t="shared" si="252"/>
        <v>300000</v>
      </c>
      <c r="AI157" s="67"/>
      <c r="AJ157" s="67"/>
      <c r="AK157" s="67"/>
      <c r="AL157" s="67">
        <f t="shared" si="253"/>
        <v>300000</v>
      </c>
      <c r="AM157" s="67">
        <f t="shared" si="254"/>
        <v>300000</v>
      </c>
      <c r="AN157" s="67">
        <f t="shared" si="255"/>
        <v>300000</v>
      </c>
      <c r="AO157" s="67"/>
      <c r="AP157" s="67"/>
      <c r="AQ157" s="67"/>
      <c r="AR157" s="67">
        <f t="shared" si="256"/>
        <v>300000</v>
      </c>
      <c r="AS157" s="67">
        <f t="shared" si="257"/>
        <v>300000</v>
      </c>
      <c r="AT157" s="67">
        <f t="shared" si="258"/>
        <v>300000</v>
      </c>
    </row>
    <row r="158" spans="1:46">
      <c r="A158" s="269"/>
      <c r="B158" s="88" t="s">
        <v>383</v>
      </c>
      <c r="C158" s="44" t="s">
        <v>13</v>
      </c>
      <c r="D158" s="79" t="s">
        <v>6</v>
      </c>
      <c r="E158" s="44" t="s">
        <v>99</v>
      </c>
      <c r="F158" s="79" t="s">
        <v>382</v>
      </c>
      <c r="G158" s="107"/>
      <c r="H158" s="67"/>
      <c r="I158" s="67"/>
      <c r="J158" s="67"/>
      <c r="K158" s="67"/>
      <c r="L158" s="67"/>
      <c r="M158" s="67"/>
      <c r="N158" s="67"/>
      <c r="O158" s="67"/>
      <c r="P158" s="67"/>
      <c r="Q158" s="67"/>
      <c r="R158" s="67"/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67"/>
      <c r="AG158" s="67"/>
      <c r="AH158" s="67"/>
      <c r="AI158" s="67"/>
      <c r="AJ158" s="67"/>
      <c r="AK158" s="67"/>
      <c r="AL158" s="67"/>
      <c r="AM158" s="67"/>
      <c r="AN158" s="67"/>
      <c r="AO158" s="67">
        <f>AO159</f>
        <v>100000</v>
      </c>
      <c r="AP158" s="67">
        <f t="shared" ref="AP158:AQ159" si="394">AP159</f>
        <v>0</v>
      </c>
      <c r="AQ158" s="67">
        <f t="shared" si="394"/>
        <v>0</v>
      </c>
      <c r="AR158" s="67">
        <f t="shared" ref="AR158:AR160" si="395">AL158+AO158</f>
        <v>100000</v>
      </c>
      <c r="AS158" s="67">
        <f t="shared" ref="AS158:AS160" si="396">AM158+AP158</f>
        <v>0</v>
      </c>
      <c r="AT158" s="67">
        <f t="shared" ref="AT158:AT160" si="397">AN158+AQ158</f>
        <v>0</v>
      </c>
    </row>
    <row r="159" spans="1:46" ht="25.5">
      <c r="A159" s="269"/>
      <c r="B159" s="80" t="s">
        <v>41</v>
      </c>
      <c r="C159" s="44" t="s">
        <v>13</v>
      </c>
      <c r="D159" s="79" t="s">
        <v>6</v>
      </c>
      <c r="E159" s="44" t="s">
        <v>99</v>
      </c>
      <c r="F159" s="79" t="s">
        <v>382</v>
      </c>
      <c r="G159" s="107" t="s">
        <v>39</v>
      </c>
      <c r="H159" s="67"/>
      <c r="I159" s="67"/>
      <c r="J159" s="67"/>
      <c r="K159" s="67"/>
      <c r="L159" s="67"/>
      <c r="M159" s="67"/>
      <c r="N159" s="67"/>
      <c r="O159" s="67"/>
      <c r="P159" s="67"/>
      <c r="Q159" s="67"/>
      <c r="R159" s="67"/>
      <c r="S159" s="67"/>
      <c r="T159" s="67"/>
      <c r="U159" s="67"/>
      <c r="V159" s="67"/>
      <c r="W159" s="67"/>
      <c r="X159" s="67"/>
      <c r="Y159" s="67"/>
      <c r="Z159" s="67"/>
      <c r="AA159" s="67"/>
      <c r="AB159" s="67"/>
      <c r="AC159" s="67"/>
      <c r="AD159" s="67"/>
      <c r="AE159" s="67"/>
      <c r="AF159" s="67"/>
      <c r="AG159" s="67"/>
      <c r="AH159" s="67"/>
      <c r="AI159" s="67"/>
      <c r="AJ159" s="67"/>
      <c r="AK159" s="67"/>
      <c r="AL159" s="67"/>
      <c r="AM159" s="67"/>
      <c r="AN159" s="67"/>
      <c r="AO159" s="67">
        <f>AO160</f>
        <v>100000</v>
      </c>
      <c r="AP159" s="67">
        <f t="shared" si="394"/>
        <v>0</v>
      </c>
      <c r="AQ159" s="67">
        <f t="shared" si="394"/>
        <v>0</v>
      </c>
      <c r="AR159" s="67">
        <f t="shared" si="395"/>
        <v>100000</v>
      </c>
      <c r="AS159" s="67">
        <f t="shared" si="396"/>
        <v>0</v>
      </c>
      <c r="AT159" s="67">
        <f t="shared" si="397"/>
        <v>0</v>
      </c>
    </row>
    <row r="160" spans="1:46">
      <c r="A160" s="269"/>
      <c r="B160" s="91" t="s">
        <v>42</v>
      </c>
      <c r="C160" s="44" t="s">
        <v>13</v>
      </c>
      <c r="D160" s="79" t="s">
        <v>6</v>
      </c>
      <c r="E160" s="44" t="s">
        <v>99</v>
      </c>
      <c r="F160" s="79" t="s">
        <v>382</v>
      </c>
      <c r="G160" s="107" t="s">
        <v>40</v>
      </c>
      <c r="H160" s="67"/>
      <c r="I160" s="67"/>
      <c r="J160" s="67"/>
      <c r="K160" s="67"/>
      <c r="L160" s="67"/>
      <c r="M160" s="67"/>
      <c r="N160" s="67"/>
      <c r="O160" s="67"/>
      <c r="P160" s="67"/>
      <c r="Q160" s="67"/>
      <c r="R160" s="67"/>
      <c r="S160" s="67"/>
      <c r="T160" s="67"/>
      <c r="U160" s="67"/>
      <c r="V160" s="67"/>
      <c r="W160" s="67"/>
      <c r="X160" s="67"/>
      <c r="Y160" s="67"/>
      <c r="Z160" s="67"/>
      <c r="AA160" s="67"/>
      <c r="AB160" s="67"/>
      <c r="AC160" s="67"/>
      <c r="AD160" s="67"/>
      <c r="AE160" s="67"/>
      <c r="AF160" s="67"/>
      <c r="AG160" s="67"/>
      <c r="AH160" s="67"/>
      <c r="AI160" s="67"/>
      <c r="AJ160" s="67"/>
      <c r="AK160" s="67"/>
      <c r="AL160" s="67"/>
      <c r="AM160" s="67"/>
      <c r="AN160" s="67"/>
      <c r="AO160" s="67">
        <v>100000</v>
      </c>
      <c r="AP160" s="67"/>
      <c r="AQ160" s="67"/>
      <c r="AR160" s="67">
        <f t="shared" si="395"/>
        <v>100000</v>
      </c>
      <c r="AS160" s="67">
        <f t="shared" si="396"/>
        <v>0</v>
      </c>
      <c r="AT160" s="67">
        <f t="shared" si="397"/>
        <v>0</v>
      </c>
    </row>
    <row r="161" spans="1:46" ht="38.25">
      <c r="A161" s="269"/>
      <c r="B161" s="88" t="s">
        <v>346</v>
      </c>
      <c r="C161" s="5" t="s">
        <v>13</v>
      </c>
      <c r="D161" s="60" t="s">
        <v>6</v>
      </c>
      <c r="E161" s="5" t="s">
        <v>99</v>
      </c>
      <c r="F161" s="5" t="s">
        <v>109</v>
      </c>
      <c r="G161" s="17"/>
      <c r="H161" s="63">
        <f>H162</f>
        <v>1671088.37</v>
      </c>
      <c r="I161" s="63">
        <f t="shared" ref="I161:M162" si="398">I162</f>
        <v>1664911.62</v>
      </c>
      <c r="J161" s="63">
        <f t="shared" si="398"/>
        <v>1731510.89</v>
      </c>
      <c r="K161" s="63">
        <f t="shared" si="398"/>
        <v>0</v>
      </c>
      <c r="L161" s="63">
        <f t="shared" si="398"/>
        <v>0</v>
      </c>
      <c r="M161" s="63">
        <f t="shared" si="398"/>
        <v>0</v>
      </c>
      <c r="N161" s="63">
        <f t="shared" si="241"/>
        <v>1671088.37</v>
      </c>
      <c r="O161" s="63">
        <f t="shared" si="242"/>
        <v>1664911.62</v>
      </c>
      <c r="P161" s="63">
        <f t="shared" si="243"/>
        <v>1731510.89</v>
      </c>
      <c r="Q161" s="63">
        <f t="shared" ref="Q161:S162" si="399">Q162</f>
        <v>0</v>
      </c>
      <c r="R161" s="63">
        <f t="shared" si="399"/>
        <v>0</v>
      </c>
      <c r="S161" s="63">
        <f t="shared" si="399"/>
        <v>0</v>
      </c>
      <c r="T161" s="63">
        <f t="shared" si="244"/>
        <v>1671088.37</v>
      </c>
      <c r="U161" s="63">
        <f t="shared" si="245"/>
        <v>1664911.62</v>
      </c>
      <c r="V161" s="63">
        <f t="shared" si="246"/>
        <v>1731510.89</v>
      </c>
      <c r="W161" s="63">
        <f t="shared" ref="W161:Y162" si="400">W162</f>
        <v>-153167.17000000001</v>
      </c>
      <c r="X161" s="63">
        <f t="shared" si="400"/>
        <v>0</v>
      </c>
      <c r="Y161" s="63">
        <f t="shared" si="400"/>
        <v>0</v>
      </c>
      <c r="Z161" s="63">
        <f t="shared" si="247"/>
        <v>1517921.2000000002</v>
      </c>
      <c r="AA161" s="63">
        <f t="shared" si="248"/>
        <v>1664911.62</v>
      </c>
      <c r="AB161" s="63">
        <f t="shared" si="249"/>
        <v>1731510.89</v>
      </c>
      <c r="AC161" s="63">
        <f t="shared" ref="AC161:AE162" si="401">AC162</f>
        <v>0</v>
      </c>
      <c r="AD161" s="63">
        <f t="shared" si="401"/>
        <v>0</v>
      </c>
      <c r="AE161" s="63">
        <f t="shared" si="401"/>
        <v>0</v>
      </c>
      <c r="AF161" s="63">
        <f t="shared" si="250"/>
        <v>1517921.2000000002</v>
      </c>
      <c r="AG161" s="63">
        <f t="shared" si="251"/>
        <v>1664911.62</v>
      </c>
      <c r="AH161" s="63">
        <f t="shared" si="252"/>
        <v>1731510.89</v>
      </c>
      <c r="AI161" s="63">
        <f t="shared" ref="AI161:AK162" si="402">AI162</f>
        <v>0</v>
      </c>
      <c r="AJ161" s="63">
        <f t="shared" si="402"/>
        <v>0</v>
      </c>
      <c r="AK161" s="63">
        <f t="shared" si="402"/>
        <v>0</v>
      </c>
      <c r="AL161" s="63">
        <f t="shared" si="253"/>
        <v>1517921.2000000002</v>
      </c>
      <c r="AM161" s="63">
        <f t="shared" si="254"/>
        <v>1664911.62</v>
      </c>
      <c r="AN161" s="63">
        <f t="shared" si="255"/>
        <v>1731510.89</v>
      </c>
      <c r="AO161" s="63">
        <f t="shared" ref="AO161:AQ162" si="403">AO162</f>
        <v>0</v>
      </c>
      <c r="AP161" s="63">
        <f t="shared" si="403"/>
        <v>0</v>
      </c>
      <c r="AQ161" s="63">
        <f t="shared" si="403"/>
        <v>0</v>
      </c>
      <c r="AR161" s="63">
        <f t="shared" si="256"/>
        <v>1517921.2000000002</v>
      </c>
      <c r="AS161" s="63">
        <f t="shared" si="257"/>
        <v>1664911.62</v>
      </c>
      <c r="AT161" s="63">
        <f t="shared" si="258"/>
        <v>1731510.89</v>
      </c>
    </row>
    <row r="162" spans="1:46" ht="25.5">
      <c r="A162" s="269"/>
      <c r="B162" s="80" t="s">
        <v>41</v>
      </c>
      <c r="C162" s="5" t="s">
        <v>13</v>
      </c>
      <c r="D162" s="60" t="s">
        <v>6</v>
      </c>
      <c r="E162" s="5" t="s">
        <v>99</v>
      </c>
      <c r="F162" s="5" t="s">
        <v>109</v>
      </c>
      <c r="G162" s="17" t="s">
        <v>39</v>
      </c>
      <c r="H162" s="63">
        <f>H163</f>
        <v>1671088.37</v>
      </c>
      <c r="I162" s="63">
        <f t="shared" si="398"/>
        <v>1664911.62</v>
      </c>
      <c r="J162" s="63">
        <f t="shared" si="398"/>
        <v>1731510.89</v>
      </c>
      <c r="K162" s="63">
        <f t="shared" si="398"/>
        <v>0</v>
      </c>
      <c r="L162" s="63">
        <f t="shared" si="398"/>
        <v>0</v>
      </c>
      <c r="M162" s="63">
        <f t="shared" si="398"/>
        <v>0</v>
      </c>
      <c r="N162" s="63">
        <f t="shared" si="241"/>
        <v>1671088.37</v>
      </c>
      <c r="O162" s="63">
        <f t="shared" si="242"/>
        <v>1664911.62</v>
      </c>
      <c r="P162" s="63">
        <f t="shared" si="243"/>
        <v>1731510.89</v>
      </c>
      <c r="Q162" s="63">
        <f t="shared" si="399"/>
        <v>0</v>
      </c>
      <c r="R162" s="63">
        <f t="shared" si="399"/>
        <v>0</v>
      </c>
      <c r="S162" s="63">
        <f t="shared" si="399"/>
        <v>0</v>
      </c>
      <c r="T162" s="63">
        <f t="shared" si="244"/>
        <v>1671088.37</v>
      </c>
      <c r="U162" s="63">
        <f t="shared" si="245"/>
        <v>1664911.62</v>
      </c>
      <c r="V162" s="63">
        <f t="shared" si="246"/>
        <v>1731510.89</v>
      </c>
      <c r="W162" s="63">
        <f t="shared" si="400"/>
        <v>-153167.17000000001</v>
      </c>
      <c r="X162" s="63">
        <f t="shared" si="400"/>
        <v>0</v>
      </c>
      <c r="Y162" s="63">
        <f t="shared" si="400"/>
        <v>0</v>
      </c>
      <c r="Z162" s="63">
        <f t="shared" si="247"/>
        <v>1517921.2000000002</v>
      </c>
      <c r="AA162" s="63">
        <f t="shared" si="248"/>
        <v>1664911.62</v>
      </c>
      <c r="AB162" s="63">
        <f t="shared" si="249"/>
        <v>1731510.89</v>
      </c>
      <c r="AC162" s="63">
        <f t="shared" si="401"/>
        <v>0</v>
      </c>
      <c r="AD162" s="63">
        <f t="shared" si="401"/>
        <v>0</v>
      </c>
      <c r="AE162" s="63">
        <f t="shared" si="401"/>
        <v>0</v>
      </c>
      <c r="AF162" s="63">
        <f t="shared" si="250"/>
        <v>1517921.2000000002</v>
      </c>
      <c r="AG162" s="63">
        <f t="shared" si="251"/>
        <v>1664911.62</v>
      </c>
      <c r="AH162" s="63">
        <f t="shared" si="252"/>
        <v>1731510.89</v>
      </c>
      <c r="AI162" s="63">
        <f t="shared" si="402"/>
        <v>0</v>
      </c>
      <c r="AJ162" s="63">
        <f t="shared" si="402"/>
        <v>0</v>
      </c>
      <c r="AK162" s="63">
        <f t="shared" si="402"/>
        <v>0</v>
      </c>
      <c r="AL162" s="63">
        <f t="shared" si="253"/>
        <v>1517921.2000000002</v>
      </c>
      <c r="AM162" s="63">
        <f t="shared" si="254"/>
        <v>1664911.62</v>
      </c>
      <c r="AN162" s="63">
        <f t="shared" si="255"/>
        <v>1731510.89</v>
      </c>
      <c r="AO162" s="63">
        <f t="shared" si="403"/>
        <v>0</v>
      </c>
      <c r="AP162" s="63">
        <f t="shared" si="403"/>
        <v>0</v>
      </c>
      <c r="AQ162" s="63">
        <f t="shared" si="403"/>
        <v>0</v>
      </c>
      <c r="AR162" s="63">
        <f t="shared" si="256"/>
        <v>1517921.2000000002</v>
      </c>
      <c r="AS162" s="63">
        <f t="shared" si="257"/>
        <v>1664911.62</v>
      </c>
      <c r="AT162" s="63">
        <f t="shared" si="258"/>
        <v>1731510.89</v>
      </c>
    </row>
    <row r="163" spans="1:46">
      <c r="A163" s="270"/>
      <c r="B163" s="91" t="s">
        <v>42</v>
      </c>
      <c r="C163" s="5" t="s">
        <v>13</v>
      </c>
      <c r="D163" s="60" t="s">
        <v>6</v>
      </c>
      <c r="E163" s="5" t="s">
        <v>99</v>
      </c>
      <c r="F163" s="5" t="s">
        <v>109</v>
      </c>
      <c r="G163" s="17" t="s">
        <v>40</v>
      </c>
      <c r="H163" s="67">
        <v>1671088.37</v>
      </c>
      <c r="I163" s="67">
        <v>1664911.62</v>
      </c>
      <c r="J163" s="67">
        <v>1731510.89</v>
      </c>
      <c r="K163" s="67"/>
      <c r="L163" s="67"/>
      <c r="M163" s="67"/>
      <c r="N163" s="67">
        <f t="shared" si="241"/>
        <v>1671088.37</v>
      </c>
      <c r="O163" s="67">
        <f t="shared" si="242"/>
        <v>1664911.62</v>
      </c>
      <c r="P163" s="67">
        <f t="shared" si="243"/>
        <v>1731510.89</v>
      </c>
      <c r="Q163" s="67"/>
      <c r="R163" s="67"/>
      <c r="S163" s="67"/>
      <c r="T163" s="67">
        <f t="shared" si="244"/>
        <v>1671088.37</v>
      </c>
      <c r="U163" s="67">
        <f t="shared" si="245"/>
        <v>1664911.62</v>
      </c>
      <c r="V163" s="67">
        <f t="shared" si="246"/>
        <v>1731510.89</v>
      </c>
      <c r="W163" s="67">
        <v>-153167.17000000001</v>
      </c>
      <c r="X163" s="67"/>
      <c r="Y163" s="67"/>
      <c r="Z163" s="67">
        <f t="shared" si="247"/>
        <v>1517921.2000000002</v>
      </c>
      <c r="AA163" s="67">
        <f t="shared" si="248"/>
        <v>1664911.62</v>
      </c>
      <c r="AB163" s="67">
        <f t="shared" si="249"/>
        <v>1731510.89</v>
      </c>
      <c r="AC163" s="67"/>
      <c r="AD163" s="67"/>
      <c r="AE163" s="67"/>
      <c r="AF163" s="67">
        <f t="shared" si="250"/>
        <v>1517921.2000000002</v>
      </c>
      <c r="AG163" s="67">
        <f t="shared" si="251"/>
        <v>1664911.62</v>
      </c>
      <c r="AH163" s="67">
        <f t="shared" si="252"/>
        <v>1731510.89</v>
      </c>
      <c r="AI163" s="67"/>
      <c r="AJ163" s="67"/>
      <c r="AK163" s="67"/>
      <c r="AL163" s="67">
        <f t="shared" si="253"/>
        <v>1517921.2000000002</v>
      </c>
      <c r="AM163" s="67">
        <f t="shared" si="254"/>
        <v>1664911.62</v>
      </c>
      <c r="AN163" s="67">
        <f t="shared" si="255"/>
        <v>1731510.89</v>
      </c>
      <c r="AO163" s="67"/>
      <c r="AP163" s="67"/>
      <c r="AQ163" s="67"/>
      <c r="AR163" s="67">
        <f t="shared" si="256"/>
        <v>1517921.2000000002</v>
      </c>
      <c r="AS163" s="67">
        <f t="shared" si="257"/>
        <v>1664911.62</v>
      </c>
      <c r="AT163" s="67">
        <f t="shared" si="258"/>
        <v>1731510.89</v>
      </c>
    </row>
    <row r="164" spans="1:46" ht="51">
      <c r="A164" s="148"/>
      <c r="B164" s="88" t="s">
        <v>258</v>
      </c>
      <c r="C164" s="5" t="s">
        <v>13</v>
      </c>
      <c r="D164" s="60" t="s">
        <v>6</v>
      </c>
      <c r="E164" s="5" t="s">
        <v>99</v>
      </c>
      <c r="F164" s="60" t="s">
        <v>151</v>
      </c>
      <c r="G164" s="17"/>
      <c r="H164" s="67"/>
      <c r="I164" s="67"/>
      <c r="J164" s="67"/>
      <c r="K164" s="67"/>
      <c r="L164" s="67"/>
      <c r="M164" s="67"/>
      <c r="N164" s="67"/>
      <c r="O164" s="67"/>
      <c r="P164" s="67"/>
      <c r="Q164" s="67">
        <f>Q165</f>
        <v>70000</v>
      </c>
      <c r="R164" s="67">
        <f t="shared" ref="R164:S165" si="404">R165</f>
        <v>0</v>
      </c>
      <c r="S164" s="67">
        <f t="shared" si="404"/>
        <v>0</v>
      </c>
      <c r="T164" s="67">
        <f t="shared" ref="T164:T166" si="405">N164+Q164</f>
        <v>70000</v>
      </c>
      <c r="U164" s="67">
        <f t="shared" ref="U164:U166" si="406">O164+R164</f>
        <v>0</v>
      </c>
      <c r="V164" s="67">
        <f t="shared" ref="V164:V166" si="407">P164+S164</f>
        <v>0</v>
      </c>
      <c r="W164" s="67">
        <f>W165</f>
        <v>0</v>
      </c>
      <c r="X164" s="67">
        <f t="shared" ref="X164:Y165" si="408">X165</f>
        <v>0</v>
      </c>
      <c r="Y164" s="67">
        <f t="shared" si="408"/>
        <v>0</v>
      </c>
      <c r="Z164" s="67">
        <f t="shared" si="247"/>
        <v>70000</v>
      </c>
      <c r="AA164" s="67">
        <f t="shared" si="248"/>
        <v>0</v>
      </c>
      <c r="AB164" s="67">
        <f t="shared" si="249"/>
        <v>0</v>
      </c>
      <c r="AC164" s="67">
        <f>AC165</f>
        <v>-30000</v>
      </c>
      <c r="AD164" s="67">
        <f t="shared" ref="AD164:AE165" si="409">AD165</f>
        <v>0</v>
      </c>
      <c r="AE164" s="67">
        <f t="shared" si="409"/>
        <v>0</v>
      </c>
      <c r="AF164" s="67">
        <f t="shared" si="250"/>
        <v>40000</v>
      </c>
      <c r="AG164" s="67">
        <f t="shared" si="251"/>
        <v>0</v>
      </c>
      <c r="AH164" s="67">
        <f t="shared" si="252"/>
        <v>0</v>
      </c>
      <c r="AI164" s="67">
        <f>AI165</f>
        <v>0</v>
      </c>
      <c r="AJ164" s="67">
        <f t="shared" ref="AJ164:AK165" si="410">AJ165</f>
        <v>0</v>
      </c>
      <c r="AK164" s="67">
        <f t="shared" si="410"/>
        <v>0</v>
      </c>
      <c r="AL164" s="67">
        <f t="shared" si="253"/>
        <v>40000</v>
      </c>
      <c r="AM164" s="67">
        <f t="shared" si="254"/>
        <v>0</v>
      </c>
      <c r="AN164" s="67">
        <f t="shared" si="255"/>
        <v>0</v>
      </c>
      <c r="AO164" s="67">
        <f>AO165</f>
        <v>0</v>
      </c>
      <c r="AP164" s="67">
        <f t="shared" ref="AP164:AQ165" si="411">AP165</f>
        <v>0</v>
      </c>
      <c r="AQ164" s="67">
        <f t="shared" si="411"/>
        <v>0</v>
      </c>
      <c r="AR164" s="67">
        <f t="shared" si="256"/>
        <v>40000</v>
      </c>
      <c r="AS164" s="67">
        <f t="shared" si="257"/>
        <v>0</v>
      </c>
      <c r="AT164" s="67">
        <f t="shared" si="258"/>
        <v>0</v>
      </c>
    </row>
    <row r="165" spans="1:46" ht="25.5">
      <c r="A165" s="148"/>
      <c r="B165" s="80" t="s">
        <v>41</v>
      </c>
      <c r="C165" s="5" t="s">
        <v>13</v>
      </c>
      <c r="D165" s="60" t="s">
        <v>6</v>
      </c>
      <c r="E165" s="5" t="s">
        <v>99</v>
      </c>
      <c r="F165" s="60" t="s">
        <v>151</v>
      </c>
      <c r="G165" s="61" t="s">
        <v>39</v>
      </c>
      <c r="H165" s="67"/>
      <c r="I165" s="67"/>
      <c r="J165" s="67"/>
      <c r="K165" s="67"/>
      <c r="L165" s="67"/>
      <c r="M165" s="67"/>
      <c r="N165" s="67"/>
      <c r="O165" s="67"/>
      <c r="P165" s="67"/>
      <c r="Q165" s="67">
        <f>Q166</f>
        <v>70000</v>
      </c>
      <c r="R165" s="67">
        <f t="shared" si="404"/>
        <v>0</v>
      </c>
      <c r="S165" s="67">
        <f t="shared" si="404"/>
        <v>0</v>
      </c>
      <c r="T165" s="67">
        <f t="shared" si="405"/>
        <v>70000</v>
      </c>
      <c r="U165" s="67">
        <f t="shared" si="406"/>
        <v>0</v>
      </c>
      <c r="V165" s="67">
        <f t="shared" si="407"/>
        <v>0</v>
      </c>
      <c r="W165" s="67">
        <f>W166</f>
        <v>0</v>
      </c>
      <c r="X165" s="67">
        <f t="shared" si="408"/>
        <v>0</v>
      </c>
      <c r="Y165" s="67">
        <f t="shared" si="408"/>
        <v>0</v>
      </c>
      <c r="Z165" s="67">
        <f t="shared" si="247"/>
        <v>70000</v>
      </c>
      <c r="AA165" s="67">
        <f t="shared" si="248"/>
        <v>0</v>
      </c>
      <c r="AB165" s="67">
        <f t="shared" si="249"/>
        <v>0</v>
      </c>
      <c r="AC165" s="67">
        <f>AC166</f>
        <v>-30000</v>
      </c>
      <c r="AD165" s="67">
        <f t="shared" si="409"/>
        <v>0</v>
      </c>
      <c r="AE165" s="67">
        <f t="shared" si="409"/>
        <v>0</v>
      </c>
      <c r="AF165" s="67">
        <f t="shared" si="250"/>
        <v>40000</v>
      </c>
      <c r="AG165" s="67">
        <f t="shared" si="251"/>
        <v>0</v>
      </c>
      <c r="AH165" s="67">
        <f t="shared" si="252"/>
        <v>0</v>
      </c>
      <c r="AI165" s="67">
        <f>AI166</f>
        <v>0</v>
      </c>
      <c r="AJ165" s="67">
        <f t="shared" si="410"/>
        <v>0</v>
      </c>
      <c r="AK165" s="67">
        <f t="shared" si="410"/>
        <v>0</v>
      </c>
      <c r="AL165" s="67">
        <f t="shared" si="253"/>
        <v>40000</v>
      </c>
      <c r="AM165" s="67">
        <f t="shared" si="254"/>
        <v>0</v>
      </c>
      <c r="AN165" s="67">
        <f t="shared" si="255"/>
        <v>0</v>
      </c>
      <c r="AO165" s="67">
        <f>AO166</f>
        <v>0</v>
      </c>
      <c r="AP165" s="67">
        <f t="shared" si="411"/>
        <v>0</v>
      </c>
      <c r="AQ165" s="67">
        <f t="shared" si="411"/>
        <v>0</v>
      </c>
      <c r="AR165" s="67">
        <f t="shared" si="256"/>
        <v>40000</v>
      </c>
      <c r="AS165" s="67">
        <f t="shared" si="257"/>
        <v>0</v>
      </c>
      <c r="AT165" s="67">
        <f t="shared" si="258"/>
        <v>0</v>
      </c>
    </row>
    <row r="166" spans="1:46">
      <c r="A166" s="148"/>
      <c r="B166" s="91" t="s">
        <v>42</v>
      </c>
      <c r="C166" s="5" t="s">
        <v>13</v>
      </c>
      <c r="D166" s="60" t="s">
        <v>6</v>
      </c>
      <c r="E166" s="5" t="s">
        <v>99</v>
      </c>
      <c r="F166" s="60" t="s">
        <v>151</v>
      </c>
      <c r="G166" s="61" t="s">
        <v>40</v>
      </c>
      <c r="H166" s="67"/>
      <c r="I166" s="67"/>
      <c r="J166" s="67"/>
      <c r="K166" s="67"/>
      <c r="L166" s="67"/>
      <c r="M166" s="67"/>
      <c r="N166" s="67"/>
      <c r="O166" s="67"/>
      <c r="P166" s="67"/>
      <c r="Q166" s="67">
        <v>70000</v>
      </c>
      <c r="R166" s="67"/>
      <c r="S166" s="67"/>
      <c r="T166" s="67">
        <f t="shared" si="405"/>
        <v>70000</v>
      </c>
      <c r="U166" s="67">
        <f t="shared" si="406"/>
        <v>0</v>
      </c>
      <c r="V166" s="67">
        <f t="shared" si="407"/>
        <v>0</v>
      </c>
      <c r="W166" s="67"/>
      <c r="X166" s="67"/>
      <c r="Y166" s="67"/>
      <c r="Z166" s="67">
        <f t="shared" si="247"/>
        <v>70000</v>
      </c>
      <c r="AA166" s="67">
        <f t="shared" si="248"/>
        <v>0</v>
      </c>
      <c r="AB166" s="67">
        <f t="shared" si="249"/>
        <v>0</v>
      </c>
      <c r="AC166" s="67">
        <v>-30000</v>
      </c>
      <c r="AD166" s="67"/>
      <c r="AE166" s="67"/>
      <c r="AF166" s="67">
        <f t="shared" si="250"/>
        <v>40000</v>
      </c>
      <c r="AG166" s="67">
        <f t="shared" si="251"/>
        <v>0</v>
      </c>
      <c r="AH166" s="67">
        <f t="shared" si="252"/>
        <v>0</v>
      </c>
      <c r="AI166" s="67"/>
      <c r="AJ166" s="67"/>
      <c r="AK166" s="67"/>
      <c r="AL166" s="67">
        <f t="shared" si="253"/>
        <v>40000</v>
      </c>
      <c r="AM166" s="67">
        <f t="shared" si="254"/>
        <v>0</v>
      </c>
      <c r="AN166" s="67">
        <f t="shared" si="255"/>
        <v>0</v>
      </c>
      <c r="AO166" s="67"/>
      <c r="AP166" s="67"/>
      <c r="AQ166" s="67"/>
      <c r="AR166" s="67">
        <f t="shared" si="256"/>
        <v>40000</v>
      </c>
      <c r="AS166" s="67">
        <f t="shared" si="257"/>
        <v>0</v>
      </c>
      <c r="AT166" s="67">
        <f t="shared" si="258"/>
        <v>0</v>
      </c>
    </row>
    <row r="167" spans="1:46">
      <c r="A167" s="230"/>
      <c r="B167" s="91"/>
      <c r="C167" s="5"/>
      <c r="D167" s="60"/>
      <c r="E167" s="5"/>
      <c r="F167" s="60"/>
      <c r="G167" s="61"/>
      <c r="H167" s="67"/>
      <c r="I167" s="67"/>
      <c r="J167" s="67"/>
      <c r="K167" s="67"/>
      <c r="L167" s="67"/>
      <c r="M167" s="67"/>
      <c r="N167" s="67"/>
      <c r="O167" s="67"/>
      <c r="P167" s="67"/>
      <c r="Q167" s="67"/>
      <c r="R167" s="67"/>
      <c r="S167" s="67"/>
      <c r="T167" s="67"/>
      <c r="U167" s="67"/>
      <c r="V167" s="67"/>
      <c r="W167" s="67"/>
      <c r="X167" s="67"/>
      <c r="Y167" s="67"/>
      <c r="Z167" s="67"/>
      <c r="AA167" s="67"/>
      <c r="AB167" s="67"/>
      <c r="AC167" s="67"/>
      <c r="AD167" s="67"/>
      <c r="AE167" s="67"/>
      <c r="AF167" s="67"/>
      <c r="AG167" s="67"/>
      <c r="AH167" s="67"/>
      <c r="AI167" s="67"/>
      <c r="AJ167" s="67"/>
      <c r="AK167" s="67"/>
      <c r="AL167" s="67"/>
      <c r="AM167" s="67"/>
      <c r="AN167" s="67"/>
      <c r="AO167" s="67"/>
      <c r="AP167" s="67"/>
      <c r="AQ167" s="67"/>
      <c r="AR167" s="67"/>
      <c r="AS167" s="67"/>
      <c r="AT167" s="67"/>
    </row>
    <row r="168" spans="1:46" ht="30">
      <c r="A168" s="26" t="s">
        <v>10</v>
      </c>
      <c r="B168" s="102" t="s">
        <v>227</v>
      </c>
      <c r="C168" s="7" t="s">
        <v>16</v>
      </c>
      <c r="D168" s="7" t="s">
        <v>21</v>
      </c>
      <c r="E168" s="7" t="s">
        <v>99</v>
      </c>
      <c r="F168" s="7" t="s">
        <v>100</v>
      </c>
      <c r="G168" s="18"/>
      <c r="H168" s="64">
        <f t="shared" ref="H168:M168" si="412">H169+H216+H253+H269</f>
        <v>118763050.81</v>
      </c>
      <c r="I168" s="64">
        <f t="shared" si="412"/>
        <v>119246459.2</v>
      </c>
      <c r="J168" s="64">
        <f t="shared" si="412"/>
        <v>118990966.33</v>
      </c>
      <c r="K168" s="64">
        <f t="shared" si="412"/>
        <v>5157872.1500000004</v>
      </c>
      <c r="L168" s="64">
        <f t="shared" si="412"/>
        <v>-32430.240000000002</v>
      </c>
      <c r="M168" s="64">
        <f t="shared" si="412"/>
        <v>262382.61</v>
      </c>
      <c r="N168" s="64">
        <f t="shared" si="241"/>
        <v>123920922.96000001</v>
      </c>
      <c r="O168" s="64">
        <f t="shared" si="242"/>
        <v>119214028.96000001</v>
      </c>
      <c r="P168" s="64">
        <f t="shared" si="243"/>
        <v>119253348.94</v>
      </c>
      <c r="Q168" s="64">
        <f>Q169+Q216+Q253+Q269</f>
        <v>27393570.98</v>
      </c>
      <c r="R168" s="64">
        <f>R169+R216+R253+R269</f>
        <v>0</v>
      </c>
      <c r="S168" s="64">
        <f>S169+S216+S253+S269</f>
        <v>0</v>
      </c>
      <c r="T168" s="64">
        <f t="shared" ref="T168:T278" si="413">N168+Q168</f>
        <v>151314493.94</v>
      </c>
      <c r="U168" s="64">
        <f t="shared" ref="U168:U278" si="414">O168+R168</f>
        <v>119214028.96000001</v>
      </c>
      <c r="V168" s="64">
        <f t="shared" ref="V168:V278" si="415">P168+S168</f>
        <v>119253348.94</v>
      </c>
      <c r="W168" s="64">
        <f>W169+W216+W253+W269</f>
        <v>10896519.000000002</v>
      </c>
      <c r="X168" s="64">
        <f>X169+X216+X253+X269</f>
        <v>0</v>
      </c>
      <c r="Y168" s="64">
        <f>Y169+Y216+Y253+Y269</f>
        <v>0</v>
      </c>
      <c r="Z168" s="64">
        <f t="shared" ref="Z168:Z278" si="416">T168+W168</f>
        <v>162211012.94</v>
      </c>
      <c r="AA168" s="64">
        <f t="shared" ref="AA168:AA278" si="417">U168+X168</f>
        <v>119214028.96000001</v>
      </c>
      <c r="AB168" s="64">
        <f t="shared" ref="AB168:AB278" si="418">V168+Y168</f>
        <v>119253348.94</v>
      </c>
      <c r="AC168" s="64">
        <f>AC169+AC216+AC253+AC269</f>
        <v>240000</v>
      </c>
      <c r="AD168" s="64">
        <f>AD169+AD216+AD253+AD269</f>
        <v>0</v>
      </c>
      <c r="AE168" s="64">
        <f>AE169+AE216+AE253+AE269</f>
        <v>0</v>
      </c>
      <c r="AF168" s="64">
        <f t="shared" ref="AF168:AF278" si="419">Z168+AC168</f>
        <v>162451012.94</v>
      </c>
      <c r="AG168" s="64">
        <f t="shared" ref="AG168:AG278" si="420">AA168+AD168</f>
        <v>119214028.96000001</v>
      </c>
      <c r="AH168" s="64">
        <f t="shared" ref="AH168:AH278" si="421">AB168+AE168</f>
        <v>119253348.94</v>
      </c>
      <c r="AI168" s="64">
        <f>AI169+AI216+AI253+AI269</f>
        <v>-280373.91000000003</v>
      </c>
      <c r="AJ168" s="64">
        <f>AJ169+AJ216+AJ253+AJ269</f>
        <v>0</v>
      </c>
      <c r="AK168" s="64">
        <f>AK169+AK216+AK253+AK269</f>
        <v>0</v>
      </c>
      <c r="AL168" s="64">
        <f t="shared" si="253"/>
        <v>162170639.03</v>
      </c>
      <c r="AM168" s="64">
        <f t="shared" si="254"/>
        <v>119214028.96000001</v>
      </c>
      <c r="AN168" s="64">
        <f t="shared" si="255"/>
        <v>119253348.94</v>
      </c>
      <c r="AO168" s="64">
        <f>AO169+AO216+AO253+AO269</f>
        <v>3297036.92</v>
      </c>
      <c r="AP168" s="64">
        <f>AP169+AP216+AP253+AP269</f>
        <v>0</v>
      </c>
      <c r="AQ168" s="64">
        <f>AQ169+AQ216+AQ253+AQ269</f>
        <v>0</v>
      </c>
      <c r="AR168" s="64">
        <f t="shared" ref="AR168:AR235" si="422">AL168+AO168</f>
        <v>165467675.94999999</v>
      </c>
      <c r="AS168" s="64">
        <f t="shared" ref="AS168:AS235" si="423">AM168+AP168</f>
        <v>119214028.96000001</v>
      </c>
      <c r="AT168" s="64">
        <f t="shared" ref="AT168:AT235" si="424">AN168+AQ168</f>
        <v>119253348.94</v>
      </c>
    </row>
    <row r="169" spans="1:46" ht="38.25">
      <c r="A169" s="27" t="s">
        <v>78</v>
      </c>
      <c r="B169" s="87" t="s">
        <v>76</v>
      </c>
      <c r="C169" s="6" t="s">
        <v>16</v>
      </c>
      <c r="D169" s="6" t="s">
        <v>3</v>
      </c>
      <c r="E169" s="6" t="s">
        <v>99</v>
      </c>
      <c r="F169" s="6" t="s">
        <v>100</v>
      </c>
      <c r="G169" s="18"/>
      <c r="H169" s="64">
        <f t="shared" ref="H169:M169" si="425">H178+H181+H184+H201+H187+H175+H213</f>
        <v>63445989</v>
      </c>
      <c r="I169" s="64">
        <f t="shared" si="425"/>
        <v>64291111.119999997</v>
      </c>
      <c r="J169" s="64">
        <f t="shared" si="425"/>
        <v>64473880.219999999</v>
      </c>
      <c r="K169" s="64">
        <f t="shared" si="425"/>
        <v>5111111.1100000003</v>
      </c>
      <c r="L169" s="64">
        <f t="shared" si="425"/>
        <v>0</v>
      </c>
      <c r="M169" s="64">
        <f t="shared" si="425"/>
        <v>0</v>
      </c>
      <c r="N169" s="64">
        <f t="shared" si="241"/>
        <v>68557100.109999999</v>
      </c>
      <c r="O169" s="64">
        <f t="shared" si="242"/>
        <v>64291111.119999997</v>
      </c>
      <c r="P169" s="64">
        <f t="shared" si="243"/>
        <v>64473880.219999999</v>
      </c>
      <c r="Q169" s="64">
        <f>Q178+Q181+Q184+Q201+Q187+Q175+Q213+Q170+Q190+Q195+Q198+Q210</f>
        <v>27827419.850000001</v>
      </c>
      <c r="R169" s="64">
        <f>R178+R181+R184+R201+R187+R175+R213+R170+R190+R195+R198+R210</f>
        <v>0</v>
      </c>
      <c r="S169" s="64">
        <f>S178+S181+S184+S201+S187+S175+S213+S170+S190+S195+S198+S210</f>
        <v>0</v>
      </c>
      <c r="T169" s="64">
        <f t="shared" si="413"/>
        <v>96384519.960000008</v>
      </c>
      <c r="U169" s="64">
        <f t="shared" si="414"/>
        <v>64291111.119999997</v>
      </c>
      <c r="V169" s="64">
        <f t="shared" si="415"/>
        <v>64473880.219999999</v>
      </c>
      <c r="W169" s="64">
        <f>W178+W181+W184+W201+W187+W175+W213+W170+W190+W195+W198+W210+W204</f>
        <v>-6336946.6899999995</v>
      </c>
      <c r="X169" s="64">
        <f>X178+X181+X184+X201+X187+X175+X213+X170+X190+X195+X198+X210+X204</f>
        <v>0</v>
      </c>
      <c r="Y169" s="64">
        <f>Y178+Y181+Y184+Y201+Y187+Y175+Y213+Y170+Y190+Y195+Y198+Y210+Y204</f>
        <v>0</v>
      </c>
      <c r="Z169" s="64">
        <f t="shared" si="416"/>
        <v>90047573.270000011</v>
      </c>
      <c r="AA169" s="64">
        <f t="shared" si="417"/>
        <v>64291111.119999997</v>
      </c>
      <c r="AB169" s="64">
        <f t="shared" si="418"/>
        <v>64473880.219999999</v>
      </c>
      <c r="AC169" s="64">
        <f>AC178+AC181+AC184+AC201+AC187+AC175+AC213+AC170+AC190+AC195+AC198+AC210+AC204</f>
        <v>870205.09</v>
      </c>
      <c r="AD169" s="64">
        <f>AD178+AD181+AD184+AD201+AD187+AD175+AD213+AD170+AD190+AD195+AD198+AD210+AD204</f>
        <v>0</v>
      </c>
      <c r="AE169" s="64">
        <f>AE178+AE181+AE184+AE201+AE187+AE175+AE213+AE170+AE190+AE195+AE198+AE210+AE204</f>
        <v>0</v>
      </c>
      <c r="AF169" s="64">
        <f t="shared" si="419"/>
        <v>90917778.360000014</v>
      </c>
      <c r="AG169" s="64">
        <f t="shared" si="420"/>
        <v>64291111.119999997</v>
      </c>
      <c r="AH169" s="64">
        <f t="shared" si="421"/>
        <v>64473880.219999999</v>
      </c>
      <c r="AI169" s="64">
        <f>AI178+AI181+AI184+AI201+AI187+AI175+AI213+AI170+AI190+AI195+AI198+AI210+AI204</f>
        <v>-534673.91</v>
      </c>
      <c r="AJ169" s="64">
        <f>AJ178+AJ181+AJ184+AJ201+AJ187+AJ175+AJ213+AJ170+AJ190+AJ195+AJ198+AJ210+AJ204</f>
        <v>0</v>
      </c>
      <c r="AK169" s="64">
        <f>AK178+AK181+AK184+AK201+AK187+AK175+AK213+AK170+AK190+AK195+AK198+AK210+AK204</f>
        <v>0</v>
      </c>
      <c r="AL169" s="64">
        <f t="shared" si="253"/>
        <v>90383104.450000018</v>
      </c>
      <c r="AM169" s="64">
        <f t="shared" si="254"/>
        <v>64291111.119999997</v>
      </c>
      <c r="AN169" s="64">
        <f t="shared" si="255"/>
        <v>64473880.219999999</v>
      </c>
      <c r="AO169" s="64">
        <f>AO178+AO181+AO184+AO201+AO187+AO175+AO213+AO170+AO190+AO195+AO198+AO210+AO204+AO207</f>
        <v>2023501.85</v>
      </c>
      <c r="AP169" s="64">
        <f t="shared" ref="AP169:AQ169" si="426">AP178+AP181+AP184+AP201+AP187+AP175+AP213+AP170+AP190+AP195+AP198+AP210+AP204+AP207</f>
        <v>0</v>
      </c>
      <c r="AQ169" s="64">
        <f t="shared" si="426"/>
        <v>0</v>
      </c>
      <c r="AR169" s="64">
        <f t="shared" si="422"/>
        <v>92406606.300000012</v>
      </c>
      <c r="AS169" s="64">
        <f t="shared" si="423"/>
        <v>64291111.119999997</v>
      </c>
      <c r="AT169" s="64">
        <f t="shared" si="424"/>
        <v>64473880.219999999</v>
      </c>
    </row>
    <row r="170" spans="1:46">
      <c r="A170" s="206"/>
      <c r="B170" s="88" t="s">
        <v>304</v>
      </c>
      <c r="C170" s="79" t="s">
        <v>16</v>
      </c>
      <c r="D170" s="79" t="s">
        <v>3</v>
      </c>
      <c r="E170" s="79" t="s">
        <v>99</v>
      </c>
      <c r="F170" s="79" t="s">
        <v>128</v>
      </c>
      <c r="G170" s="107"/>
      <c r="H170" s="70"/>
      <c r="I170" s="70"/>
      <c r="J170" s="70"/>
      <c r="K170" s="70"/>
      <c r="L170" s="70"/>
      <c r="M170" s="70"/>
      <c r="N170" s="70"/>
      <c r="O170" s="70"/>
      <c r="P170" s="70"/>
      <c r="Q170" s="70">
        <f>Q173</f>
        <v>512890</v>
      </c>
      <c r="R170" s="70">
        <f>R173</f>
        <v>0</v>
      </c>
      <c r="S170" s="70">
        <f>S173</f>
        <v>0</v>
      </c>
      <c r="T170" s="70">
        <f t="shared" ref="T170:T174" si="427">N170+Q170</f>
        <v>512890</v>
      </c>
      <c r="U170" s="70">
        <f t="shared" ref="U170:U174" si="428">O170+R170</f>
        <v>0</v>
      </c>
      <c r="V170" s="70">
        <f t="shared" ref="V170:V174" si="429">P170+S170</f>
        <v>0</v>
      </c>
      <c r="W170" s="70">
        <f>W173+W171</f>
        <v>191131</v>
      </c>
      <c r="X170" s="70">
        <f t="shared" ref="X170:Y170" si="430">X173+X171</f>
        <v>0</v>
      </c>
      <c r="Y170" s="70">
        <f t="shared" si="430"/>
        <v>0</v>
      </c>
      <c r="Z170" s="70">
        <f t="shared" si="416"/>
        <v>704021</v>
      </c>
      <c r="AA170" s="70">
        <f t="shared" si="417"/>
        <v>0</v>
      </c>
      <c r="AB170" s="70">
        <f t="shared" si="418"/>
        <v>0</v>
      </c>
      <c r="AC170" s="70">
        <f>AC173+AC171</f>
        <v>0</v>
      </c>
      <c r="AD170" s="70">
        <f t="shared" ref="AD170:AE170" si="431">AD173+AD171</f>
        <v>0</v>
      </c>
      <c r="AE170" s="70">
        <f t="shared" si="431"/>
        <v>0</v>
      </c>
      <c r="AF170" s="70">
        <f t="shared" si="419"/>
        <v>704021</v>
      </c>
      <c r="AG170" s="70">
        <f t="shared" si="420"/>
        <v>0</v>
      </c>
      <c r="AH170" s="70">
        <f t="shared" si="421"/>
        <v>0</v>
      </c>
      <c r="AI170" s="70">
        <f>AI173+AI171</f>
        <v>-43795.91</v>
      </c>
      <c r="AJ170" s="70">
        <f t="shared" ref="AJ170:AK170" si="432">AJ173+AJ171</f>
        <v>0</v>
      </c>
      <c r="AK170" s="70">
        <f t="shared" si="432"/>
        <v>0</v>
      </c>
      <c r="AL170" s="70">
        <f t="shared" si="253"/>
        <v>660225.09</v>
      </c>
      <c r="AM170" s="70">
        <f t="shared" si="254"/>
        <v>0</v>
      </c>
      <c r="AN170" s="70">
        <f t="shared" si="255"/>
        <v>0</v>
      </c>
      <c r="AO170" s="70">
        <f>AO173+AO171</f>
        <v>210200</v>
      </c>
      <c r="AP170" s="70">
        <f t="shared" ref="AP170:AQ170" si="433">AP173+AP171</f>
        <v>0</v>
      </c>
      <c r="AQ170" s="70">
        <f t="shared" si="433"/>
        <v>0</v>
      </c>
      <c r="AR170" s="70">
        <f t="shared" si="422"/>
        <v>870425.09</v>
      </c>
      <c r="AS170" s="70">
        <f t="shared" si="423"/>
        <v>0</v>
      </c>
      <c r="AT170" s="70">
        <f t="shared" si="424"/>
        <v>0</v>
      </c>
    </row>
    <row r="171" spans="1:46" ht="25.5">
      <c r="A171" s="206"/>
      <c r="B171" s="62" t="s">
        <v>207</v>
      </c>
      <c r="C171" s="79" t="s">
        <v>16</v>
      </c>
      <c r="D171" s="79" t="s">
        <v>3</v>
      </c>
      <c r="E171" s="79" t="s">
        <v>99</v>
      </c>
      <c r="F171" s="79" t="s">
        <v>128</v>
      </c>
      <c r="G171" s="107" t="s">
        <v>32</v>
      </c>
      <c r="H171" s="70"/>
      <c r="I171" s="70"/>
      <c r="J171" s="70"/>
      <c r="K171" s="70"/>
      <c r="L171" s="70"/>
      <c r="M171" s="70"/>
      <c r="N171" s="70"/>
      <c r="O171" s="70"/>
      <c r="P171" s="70"/>
      <c r="Q171" s="70"/>
      <c r="R171" s="70"/>
      <c r="S171" s="70"/>
      <c r="T171" s="70"/>
      <c r="U171" s="70"/>
      <c r="V171" s="70"/>
      <c r="W171" s="70">
        <f>W172</f>
        <v>191131</v>
      </c>
      <c r="X171" s="70">
        <f t="shared" ref="X171:Y171" si="434">X172</f>
        <v>0</v>
      </c>
      <c r="Y171" s="70">
        <f t="shared" si="434"/>
        <v>0</v>
      </c>
      <c r="Z171" s="70">
        <f t="shared" ref="Z171:Z172" si="435">T171+W171</f>
        <v>191131</v>
      </c>
      <c r="AA171" s="70">
        <f t="shared" ref="AA171:AA172" si="436">U171+X171</f>
        <v>0</v>
      </c>
      <c r="AB171" s="70">
        <f t="shared" ref="AB171:AB172" si="437">V171+Y171</f>
        <v>0</v>
      </c>
      <c r="AC171" s="70">
        <f>AC172</f>
        <v>0</v>
      </c>
      <c r="AD171" s="70">
        <f t="shared" ref="AD171:AE171" si="438">AD172</f>
        <v>0</v>
      </c>
      <c r="AE171" s="70">
        <f t="shared" si="438"/>
        <v>0</v>
      </c>
      <c r="AF171" s="70">
        <f t="shared" si="419"/>
        <v>191131</v>
      </c>
      <c r="AG171" s="70">
        <f t="shared" si="420"/>
        <v>0</v>
      </c>
      <c r="AH171" s="70">
        <f t="shared" si="421"/>
        <v>0</v>
      </c>
      <c r="AI171" s="70">
        <f>AI172</f>
        <v>0</v>
      </c>
      <c r="AJ171" s="70">
        <f t="shared" ref="AJ171:AK171" si="439">AJ172</f>
        <v>0</v>
      </c>
      <c r="AK171" s="70">
        <f t="shared" si="439"/>
        <v>0</v>
      </c>
      <c r="AL171" s="70">
        <f t="shared" si="253"/>
        <v>191131</v>
      </c>
      <c r="AM171" s="70">
        <f t="shared" si="254"/>
        <v>0</v>
      </c>
      <c r="AN171" s="70">
        <f t="shared" si="255"/>
        <v>0</v>
      </c>
      <c r="AO171" s="70">
        <f>AO172</f>
        <v>20200</v>
      </c>
      <c r="AP171" s="70">
        <f t="shared" ref="AP171:AQ171" si="440">AP172</f>
        <v>0</v>
      </c>
      <c r="AQ171" s="70">
        <f t="shared" si="440"/>
        <v>0</v>
      </c>
      <c r="AR171" s="70">
        <f t="shared" si="422"/>
        <v>211331</v>
      </c>
      <c r="AS171" s="70">
        <f t="shared" si="423"/>
        <v>0</v>
      </c>
      <c r="AT171" s="70">
        <f t="shared" si="424"/>
        <v>0</v>
      </c>
    </row>
    <row r="172" spans="1:46" ht="25.5">
      <c r="A172" s="206"/>
      <c r="B172" s="32" t="s">
        <v>34</v>
      </c>
      <c r="C172" s="79" t="s">
        <v>16</v>
      </c>
      <c r="D172" s="79" t="s">
        <v>3</v>
      </c>
      <c r="E172" s="79" t="s">
        <v>99</v>
      </c>
      <c r="F172" s="79" t="s">
        <v>128</v>
      </c>
      <c r="G172" s="107" t="s">
        <v>33</v>
      </c>
      <c r="H172" s="70"/>
      <c r="I172" s="70"/>
      <c r="J172" s="70"/>
      <c r="K172" s="70"/>
      <c r="L172" s="70"/>
      <c r="M172" s="70"/>
      <c r="N172" s="70"/>
      <c r="O172" s="70"/>
      <c r="P172" s="70"/>
      <c r="Q172" s="70"/>
      <c r="R172" s="70"/>
      <c r="S172" s="70"/>
      <c r="T172" s="70"/>
      <c r="U172" s="70"/>
      <c r="V172" s="70"/>
      <c r="W172" s="67">
        <v>191131</v>
      </c>
      <c r="X172" s="70"/>
      <c r="Y172" s="70"/>
      <c r="Z172" s="70">
        <f t="shared" si="435"/>
        <v>191131</v>
      </c>
      <c r="AA172" s="70">
        <f t="shared" si="436"/>
        <v>0</v>
      </c>
      <c r="AB172" s="70">
        <f t="shared" si="437"/>
        <v>0</v>
      </c>
      <c r="AC172" s="67"/>
      <c r="AD172" s="70"/>
      <c r="AE172" s="70"/>
      <c r="AF172" s="70">
        <f t="shared" si="419"/>
        <v>191131</v>
      </c>
      <c r="AG172" s="70">
        <f t="shared" si="420"/>
        <v>0</v>
      </c>
      <c r="AH172" s="70">
        <f t="shared" si="421"/>
        <v>0</v>
      </c>
      <c r="AI172" s="67"/>
      <c r="AJ172" s="70"/>
      <c r="AK172" s="70"/>
      <c r="AL172" s="70">
        <f t="shared" si="253"/>
        <v>191131</v>
      </c>
      <c r="AM172" s="70">
        <f t="shared" si="254"/>
        <v>0</v>
      </c>
      <c r="AN172" s="70">
        <f t="shared" si="255"/>
        <v>0</v>
      </c>
      <c r="AO172" s="67">
        <v>20200</v>
      </c>
      <c r="AP172" s="70"/>
      <c r="AQ172" s="70"/>
      <c r="AR172" s="70">
        <f t="shared" si="422"/>
        <v>211331</v>
      </c>
      <c r="AS172" s="70">
        <f t="shared" si="423"/>
        <v>0</v>
      </c>
      <c r="AT172" s="70">
        <f t="shared" si="424"/>
        <v>0</v>
      </c>
    </row>
    <row r="173" spans="1:46" ht="25.5">
      <c r="A173" s="206"/>
      <c r="B173" s="80" t="s">
        <v>41</v>
      </c>
      <c r="C173" s="79" t="s">
        <v>16</v>
      </c>
      <c r="D173" s="79" t="s">
        <v>3</v>
      </c>
      <c r="E173" s="79" t="s">
        <v>99</v>
      </c>
      <c r="F173" s="79" t="s">
        <v>128</v>
      </c>
      <c r="G173" s="107" t="s">
        <v>39</v>
      </c>
      <c r="H173" s="70"/>
      <c r="I173" s="70"/>
      <c r="J173" s="70"/>
      <c r="K173" s="70"/>
      <c r="L173" s="70"/>
      <c r="M173" s="70"/>
      <c r="N173" s="70"/>
      <c r="O173" s="70"/>
      <c r="P173" s="70"/>
      <c r="Q173" s="70">
        <f>Q174</f>
        <v>512890</v>
      </c>
      <c r="R173" s="70">
        <f t="shared" ref="R173:S173" si="441">R174</f>
        <v>0</v>
      </c>
      <c r="S173" s="70">
        <f t="shared" si="441"/>
        <v>0</v>
      </c>
      <c r="T173" s="70">
        <f t="shared" si="427"/>
        <v>512890</v>
      </c>
      <c r="U173" s="70">
        <f t="shared" si="428"/>
        <v>0</v>
      </c>
      <c r="V173" s="70">
        <f t="shared" si="429"/>
        <v>0</v>
      </c>
      <c r="W173" s="70">
        <f>W174</f>
        <v>0</v>
      </c>
      <c r="X173" s="70">
        <f t="shared" ref="X173:Y173" si="442">X174</f>
        <v>0</v>
      </c>
      <c r="Y173" s="70">
        <f t="shared" si="442"/>
        <v>0</v>
      </c>
      <c r="Z173" s="70">
        <f t="shared" si="416"/>
        <v>512890</v>
      </c>
      <c r="AA173" s="70">
        <f t="shared" si="417"/>
        <v>0</v>
      </c>
      <c r="AB173" s="70">
        <f t="shared" si="418"/>
        <v>0</v>
      </c>
      <c r="AC173" s="70">
        <f>AC174</f>
        <v>0</v>
      </c>
      <c r="AD173" s="70">
        <f t="shared" ref="AD173:AE173" si="443">AD174</f>
        <v>0</v>
      </c>
      <c r="AE173" s="70">
        <f t="shared" si="443"/>
        <v>0</v>
      </c>
      <c r="AF173" s="70">
        <f t="shared" si="419"/>
        <v>512890</v>
      </c>
      <c r="AG173" s="70">
        <f t="shared" si="420"/>
        <v>0</v>
      </c>
      <c r="AH173" s="70">
        <f t="shared" si="421"/>
        <v>0</v>
      </c>
      <c r="AI173" s="70">
        <f>AI174</f>
        <v>-43795.91</v>
      </c>
      <c r="AJ173" s="70">
        <f t="shared" ref="AJ173:AK173" si="444">AJ174</f>
        <v>0</v>
      </c>
      <c r="AK173" s="70">
        <f t="shared" si="444"/>
        <v>0</v>
      </c>
      <c r="AL173" s="70">
        <f t="shared" si="253"/>
        <v>469094.08999999997</v>
      </c>
      <c r="AM173" s="70">
        <f t="shared" si="254"/>
        <v>0</v>
      </c>
      <c r="AN173" s="70">
        <f t="shared" si="255"/>
        <v>0</v>
      </c>
      <c r="AO173" s="70">
        <f>AO174</f>
        <v>190000</v>
      </c>
      <c r="AP173" s="70">
        <f t="shared" ref="AP173:AQ173" si="445">AP174</f>
        <v>0</v>
      </c>
      <c r="AQ173" s="70">
        <f t="shared" si="445"/>
        <v>0</v>
      </c>
      <c r="AR173" s="70">
        <f t="shared" si="422"/>
        <v>659094.09</v>
      </c>
      <c r="AS173" s="70">
        <f t="shared" si="423"/>
        <v>0</v>
      </c>
      <c r="AT173" s="70">
        <f t="shared" si="424"/>
        <v>0</v>
      </c>
    </row>
    <row r="174" spans="1:46">
      <c r="A174" s="206"/>
      <c r="B174" s="108" t="s">
        <v>42</v>
      </c>
      <c r="C174" s="79" t="s">
        <v>16</v>
      </c>
      <c r="D174" s="79" t="s">
        <v>3</v>
      </c>
      <c r="E174" s="79" t="s">
        <v>99</v>
      </c>
      <c r="F174" s="79" t="s">
        <v>128</v>
      </c>
      <c r="G174" s="107" t="s">
        <v>40</v>
      </c>
      <c r="H174" s="70"/>
      <c r="I174" s="70"/>
      <c r="J174" s="70"/>
      <c r="K174" s="70"/>
      <c r="L174" s="70"/>
      <c r="M174" s="70"/>
      <c r="N174" s="70"/>
      <c r="O174" s="70"/>
      <c r="P174" s="70"/>
      <c r="Q174" s="67">
        <f>168000+344890</f>
        <v>512890</v>
      </c>
      <c r="R174" s="70"/>
      <c r="S174" s="70"/>
      <c r="T174" s="70">
        <f t="shared" si="427"/>
        <v>512890</v>
      </c>
      <c r="U174" s="70">
        <f t="shared" si="428"/>
        <v>0</v>
      </c>
      <c r="V174" s="70">
        <f t="shared" si="429"/>
        <v>0</v>
      </c>
      <c r="W174" s="67"/>
      <c r="X174" s="70"/>
      <c r="Y174" s="70"/>
      <c r="Z174" s="70">
        <f t="shared" si="416"/>
        <v>512890</v>
      </c>
      <c r="AA174" s="70">
        <f t="shared" si="417"/>
        <v>0</v>
      </c>
      <c r="AB174" s="70">
        <f t="shared" si="418"/>
        <v>0</v>
      </c>
      <c r="AC174" s="67"/>
      <c r="AD174" s="70"/>
      <c r="AE174" s="70"/>
      <c r="AF174" s="70">
        <f t="shared" si="419"/>
        <v>512890</v>
      </c>
      <c r="AG174" s="70">
        <f t="shared" si="420"/>
        <v>0</v>
      </c>
      <c r="AH174" s="70">
        <f t="shared" si="421"/>
        <v>0</v>
      </c>
      <c r="AI174" s="67">
        <v>-43795.91</v>
      </c>
      <c r="AJ174" s="70"/>
      <c r="AK174" s="70"/>
      <c r="AL174" s="70">
        <f t="shared" si="253"/>
        <v>469094.08999999997</v>
      </c>
      <c r="AM174" s="70">
        <f t="shared" si="254"/>
        <v>0</v>
      </c>
      <c r="AN174" s="70">
        <f t="shared" si="255"/>
        <v>0</v>
      </c>
      <c r="AO174" s="67">
        <v>190000</v>
      </c>
      <c r="AP174" s="70"/>
      <c r="AQ174" s="70"/>
      <c r="AR174" s="70">
        <f t="shared" si="422"/>
        <v>659094.09</v>
      </c>
      <c r="AS174" s="70">
        <f t="shared" si="423"/>
        <v>0</v>
      </c>
      <c r="AT174" s="70">
        <f t="shared" si="424"/>
        <v>0</v>
      </c>
    </row>
    <row r="175" spans="1:46" ht="25.5">
      <c r="A175" s="143"/>
      <c r="B175" s="88" t="s">
        <v>257</v>
      </c>
      <c r="C175" s="5" t="s">
        <v>16</v>
      </c>
      <c r="D175" s="5" t="s">
        <v>3</v>
      </c>
      <c r="E175" s="5" t="s">
        <v>99</v>
      </c>
      <c r="F175" s="79" t="s">
        <v>175</v>
      </c>
      <c r="G175" s="17"/>
      <c r="H175" s="70">
        <f>H176</f>
        <v>1410000</v>
      </c>
      <c r="I175" s="70">
        <f t="shared" ref="I175:M175" si="446">I176</f>
        <v>1150000</v>
      </c>
      <c r="J175" s="70">
        <f t="shared" si="446"/>
        <v>500000</v>
      </c>
      <c r="K175" s="70">
        <f t="shared" si="446"/>
        <v>5000000</v>
      </c>
      <c r="L175" s="70">
        <f t="shared" si="446"/>
        <v>0</v>
      </c>
      <c r="M175" s="70">
        <f t="shared" si="446"/>
        <v>0</v>
      </c>
      <c r="N175" s="70">
        <f t="shared" si="241"/>
        <v>6410000</v>
      </c>
      <c r="O175" s="70">
        <f t="shared" si="242"/>
        <v>1150000</v>
      </c>
      <c r="P175" s="70">
        <f t="shared" si="243"/>
        <v>500000</v>
      </c>
      <c r="Q175" s="70">
        <f t="shared" ref="Q175:S176" si="447">Q176</f>
        <v>1284840</v>
      </c>
      <c r="R175" s="70">
        <f t="shared" si="447"/>
        <v>0</v>
      </c>
      <c r="S175" s="70">
        <f t="shared" si="447"/>
        <v>0</v>
      </c>
      <c r="T175" s="70">
        <f t="shared" si="413"/>
        <v>7694840</v>
      </c>
      <c r="U175" s="70">
        <f t="shared" si="414"/>
        <v>1150000</v>
      </c>
      <c r="V175" s="70">
        <f t="shared" si="415"/>
        <v>500000</v>
      </c>
      <c r="W175" s="70">
        <f t="shared" ref="W175:Y176" si="448">W176</f>
        <v>-1120555.0900000001</v>
      </c>
      <c r="X175" s="70">
        <f t="shared" si="448"/>
        <v>0</v>
      </c>
      <c r="Y175" s="70">
        <f t="shared" si="448"/>
        <v>0</v>
      </c>
      <c r="Z175" s="70">
        <f t="shared" si="416"/>
        <v>6574284.9100000001</v>
      </c>
      <c r="AA175" s="70">
        <f t="shared" si="417"/>
        <v>1150000</v>
      </c>
      <c r="AB175" s="70">
        <f t="shared" si="418"/>
        <v>500000</v>
      </c>
      <c r="AC175" s="70">
        <f t="shared" ref="AC175:AE176" si="449">AC176</f>
        <v>590205.09</v>
      </c>
      <c r="AD175" s="70">
        <f t="shared" si="449"/>
        <v>0</v>
      </c>
      <c r="AE175" s="70">
        <f t="shared" si="449"/>
        <v>0</v>
      </c>
      <c r="AF175" s="70">
        <f t="shared" si="419"/>
        <v>7164490</v>
      </c>
      <c r="AG175" s="70">
        <f t="shared" si="420"/>
        <v>1150000</v>
      </c>
      <c r="AH175" s="70">
        <f t="shared" si="421"/>
        <v>500000</v>
      </c>
      <c r="AI175" s="70">
        <f t="shared" ref="AI175:AK176" si="450">AI176</f>
        <v>0</v>
      </c>
      <c r="AJ175" s="70">
        <f t="shared" si="450"/>
        <v>0</v>
      </c>
      <c r="AK175" s="70">
        <f t="shared" si="450"/>
        <v>0</v>
      </c>
      <c r="AL175" s="70">
        <f t="shared" si="253"/>
        <v>7164490</v>
      </c>
      <c r="AM175" s="70">
        <f t="shared" si="254"/>
        <v>1150000</v>
      </c>
      <c r="AN175" s="70">
        <f t="shared" si="255"/>
        <v>500000</v>
      </c>
      <c r="AO175" s="70">
        <f t="shared" ref="AO175:AQ176" si="451">AO176</f>
        <v>0</v>
      </c>
      <c r="AP175" s="70">
        <f t="shared" si="451"/>
        <v>0</v>
      </c>
      <c r="AQ175" s="70">
        <f t="shared" si="451"/>
        <v>0</v>
      </c>
      <c r="AR175" s="70">
        <f t="shared" si="422"/>
        <v>7164490</v>
      </c>
      <c r="AS175" s="70">
        <f t="shared" si="423"/>
        <v>1150000</v>
      </c>
      <c r="AT175" s="70">
        <f t="shared" si="424"/>
        <v>500000</v>
      </c>
    </row>
    <row r="176" spans="1:46" ht="25.5">
      <c r="A176" s="143"/>
      <c r="B176" s="80" t="s">
        <v>41</v>
      </c>
      <c r="C176" s="5" t="s">
        <v>16</v>
      </c>
      <c r="D176" s="5" t="s">
        <v>3</v>
      </c>
      <c r="E176" s="5" t="s">
        <v>99</v>
      </c>
      <c r="F176" s="79" t="s">
        <v>175</v>
      </c>
      <c r="G176" s="17" t="s">
        <v>39</v>
      </c>
      <c r="H176" s="70">
        <f>H177</f>
        <v>1410000</v>
      </c>
      <c r="I176" s="70">
        <f t="shared" ref="I176:M176" si="452">I177</f>
        <v>1150000</v>
      </c>
      <c r="J176" s="70">
        <f t="shared" si="452"/>
        <v>500000</v>
      </c>
      <c r="K176" s="70">
        <f t="shared" si="452"/>
        <v>5000000</v>
      </c>
      <c r="L176" s="70">
        <f t="shared" si="452"/>
        <v>0</v>
      </c>
      <c r="M176" s="70">
        <f t="shared" si="452"/>
        <v>0</v>
      </c>
      <c r="N176" s="70">
        <f t="shared" si="241"/>
        <v>6410000</v>
      </c>
      <c r="O176" s="70">
        <f t="shared" si="242"/>
        <v>1150000</v>
      </c>
      <c r="P176" s="70">
        <f t="shared" si="243"/>
        <v>500000</v>
      </c>
      <c r="Q176" s="70">
        <f t="shared" si="447"/>
        <v>1284840</v>
      </c>
      <c r="R176" s="70">
        <f t="shared" si="447"/>
        <v>0</v>
      </c>
      <c r="S176" s="70">
        <f t="shared" si="447"/>
        <v>0</v>
      </c>
      <c r="T176" s="70">
        <f t="shared" si="413"/>
        <v>7694840</v>
      </c>
      <c r="U176" s="70">
        <f t="shared" si="414"/>
        <v>1150000</v>
      </c>
      <c r="V176" s="70">
        <f t="shared" si="415"/>
        <v>500000</v>
      </c>
      <c r="W176" s="70">
        <f t="shared" si="448"/>
        <v>-1120555.0900000001</v>
      </c>
      <c r="X176" s="70">
        <f t="shared" si="448"/>
        <v>0</v>
      </c>
      <c r="Y176" s="70">
        <f t="shared" si="448"/>
        <v>0</v>
      </c>
      <c r="Z176" s="70">
        <f t="shared" si="416"/>
        <v>6574284.9100000001</v>
      </c>
      <c r="AA176" s="70">
        <f t="shared" si="417"/>
        <v>1150000</v>
      </c>
      <c r="AB176" s="70">
        <f t="shared" si="418"/>
        <v>500000</v>
      </c>
      <c r="AC176" s="70">
        <f t="shared" si="449"/>
        <v>590205.09</v>
      </c>
      <c r="AD176" s="70">
        <f t="shared" si="449"/>
        <v>0</v>
      </c>
      <c r="AE176" s="70">
        <f t="shared" si="449"/>
        <v>0</v>
      </c>
      <c r="AF176" s="70">
        <f t="shared" si="419"/>
        <v>7164490</v>
      </c>
      <c r="AG176" s="70">
        <f t="shared" si="420"/>
        <v>1150000</v>
      </c>
      <c r="AH176" s="70">
        <f t="shared" si="421"/>
        <v>500000</v>
      </c>
      <c r="AI176" s="70">
        <f t="shared" si="450"/>
        <v>0</v>
      </c>
      <c r="AJ176" s="70">
        <f t="shared" si="450"/>
        <v>0</v>
      </c>
      <c r="AK176" s="70">
        <f t="shared" si="450"/>
        <v>0</v>
      </c>
      <c r="AL176" s="70">
        <f t="shared" si="253"/>
        <v>7164490</v>
      </c>
      <c r="AM176" s="70">
        <f t="shared" si="254"/>
        <v>1150000</v>
      </c>
      <c r="AN176" s="70">
        <f t="shared" si="255"/>
        <v>500000</v>
      </c>
      <c r="AO176" s="70">
        <f t="shared" si="451"/>
        <v>0</v>
      </c>
      <c r="AP176" s="70">
        <f t="shared" si="451"/>
        <v>0</v>
      </c>
      <c r="AQ176" s="70">
        <f t="shared" si="451"/>
        <v>0</v>
      </c>
      <c r="AR176" s="70">
        <f t="shared" si="422"/>
        <v>7164490</v>
      </c>
      <c r="AS176" s="70">
        <f t="shared" si="423"/>
        <v>1150000</v>
      </c>
      <c r="AT176" s="70">
        <f t="shared" si="424"/>
        <v>500000</v>
      </c>
    </row>
    <row r="177" spans="1:46">
      <c r="A177" s="143"/>
      <c r="B177" s="108" t="s">
        <v>42</v>
      </c>
      <c r="C177" s="5" t="s">
        <v>16</v>
      </c>
      <c r="D177" s="5" t="s">
        <v>3</v>
      </c>
      <c r="E177" s="5" t="s">
        <v>99</v>
      </c>
      <c r="F177" s="79" t="s">
        <v>175</v>
      </c>
      <c r="G177" s="17" t="s">
        <v>40</v>
      </c>
      <c r="H177" s="67">
        <f>1150000+260000</f>
        <v>1410000</v>
      </c>
      <c r="I177" s="67">
        <v>1150000</v>
      </c>
      <c r="J177" s="67">
        <v>500000</v>
      </c>
      <c r="K177" s="67">
        <v>5000000</v>
      </c>
      <c r="L177" s="67"/>
      <c r="M177" s="67"/>
      <c r="N177" s="67">
        <f t="shared" si="241"/>
        <v>6410000</v>
      </c>
      <c r="O177" s="67">
        <f t="shared" si="242"/>
        <v>1150000</v>
      </c>
      <c r="P177" s="67">
        <f t="shared" si="243"/>
        <v>500000</v>
      </c>
      <c r="Q177" s="67">
        <v>1284840</v>
      </c>
      <c r="R177" s="67"/>
      <c r="S177" s="67"/>
      <c r="T177" s="67">
        <f t="shared" si="413"/>
        <v>7694840</v>
      </c>
      <c r="U177" s="67">
        <f t="shared" si="414"/>
        <v>1150000</v>
      </c>
      <c r="V177" s="67">
        <f t="shared" si="415"/>
        <v>500000</v>
      </c>
      <c r="W177" s="67">
        <v>-1120555.0900000001</v>
      </c>
      <c r="X177" s="67"/>
      <c r="Y177" s="67"/>
      <c r="Z177" s="67">
        <f t="shared" si="416"/>
        <v>6574284.9100000001</v>
      </c>
      <c r="AA177" s="67">
        <f t="shared" si="417"/>
        <v>1150000</v>
      </c>
      <c r="AB177" s="67">
        <f t="shared" si="418"/>
        <v>500000</v>
      </c>
      <c r="AC177" s="67">
        <v>590205.09</v>
      </c>
      <c r="AD177" s="67"/>
      <c r="AE177" s="67"/>
      <c r="AF177" s="67">
        <f t="shared" si="419"/>
        <v>7164490</v>
      </c>
      <c r="AG177" s="67">
        <f t="shared" si="420"/>
        <v>1150000</v>
      </c>
      <c r="AH177" s="67">
        <f t="shared" si="421"/>
        <v>500000</v>
      </c>
      <c r="AI177" s="67"/>
      <c r="AJ177" s="67"/>
      <c r="AK177" s="67"/>
      <c r="AL177" s="67">
        <f t="shared" si="253"/>
        <v>7164490</v>
      </c>
      <c r="AM177" s="67">
        <f t="shared" si="254"/>
        <v>1150000</v>
      </c>
      <c r="AN177" s="67">
        <f t="shared" si="255"/>
        <v>500000</v>
      </c>
      <c r="AO177" s="67"/>
      <c r="AP177" s="67"/>
      <c r="AQ177" s="67"/>
      <c r="AR177" s="67">
        <f t="shared" si="422"/>
        <v>7164490</v>
      </c>
      <c r="AS177" s="67">
        <f t="shared" si="423"/>
        <v>1150000</v>
      </c>
      <c r="AT177" s="67">
        <f t="shared" si="424"/>
        <v>500000</v>
      </c>
    </row>
    <row r="178" spans="1:46">
      <c r="A178" s="217"/>
      <c r="B178" s="62" t="s">
        <v>262</v>
      </c>
      <c r="C178" s="5" t="s">
        <v>16</v>
      </c>
      <c r="D178" s="5" t="s">
        <v>3</v>
      </c>
      <c r="E178" s="5" t="s">
        <v>99</v>
      </c>
      <c r="F178" s="5" t="s">
        <v>110</v>
      </c>
      <c r="G178" s="17"/>
      <c r="H178" s="63">
        <f>H179</f>
        <v>700000</v>
      </c>
      <c r="I178" s="63">
        <f t="shared" ref="I178:M179" si="453">I179</f>
        <v>700000</v>
      </c>
      <c r="J178" s="63">
        <f t="shared" si="453"/>
        <v>700000</v>
      </c>
      <c r="K178" s="63">
        <f t="shared" si="453"/>
        <v>0</v>
      </c>
      <c r="L178" s="63">
        <f t="shared" si="453"/>
        <v>0</v>
      </c>
      <c r="M178" s="63">
        <f t="shared" si="453"/>
        <v>0</v>
      </c>
      <c r="N178" s="63">
        <f t="shared" si="241"/>
        <v>700000</v>
      </c>
      <c r="O178" s="63">
        <f t="shared" si="242"/>
        <v>700000</v>
      </c>
      <c r="P178" s="63">
        <f t="shared" si="243"/>
        <v>700000</v>
      </c>
      <c r="Q178" s="63">
        <f t="shared" ref="Q178:S179" si="454">Q179</f>
        <v>0</v>
      </c>
      <c r="R178" s="63">
        <f t="shared" si="454"/>
        <v>0</v>
      </c>
      <c r="S178" s="63">
        <f t="shared" si="454"/>
        <v>0</v>
      </c>
      <c r="T178" s="63">
        <f t="shared" si="413"/>
        <v>700000</v>
      </c>
      <c r="U178" s="63">
        <f t="shared" si="414"/>
        <v>700000</v>
      </c>
      <c r="V178" s="63">
        <f t="shared" si="415"/>
        <v>700000</v>
      </c>
      <c r="W178" s="63">
        <f t="shared" ref="W178:Y179" si="455">W179</f>
        <v>-50000</v>
      </c>
      <c r="X178" s="63">
        <f t="shared" si="455"/>
        <v>0</v>
      </c>
      <c r="Y178" s="63">
        <f t="shared" si="455"/>
        <v>0</v>
      </c>
      <c r="Z178" s="63">
        <f t="shared" si="416"/>
        <v>650000</v>
      </c>
      <c r="AA178" s="63">
        <f t="shared" si="417"/>
        <v>700000</v>
      </c>
      <c r="AB178" s="63">
        <f t="shared" si="418"/>
        <v>700000</v>
      </c>
      <c r="AC178" s="63">
        <f t="shared" ref="AC178:AE179" si="456">AC179</f>
        <v>230000</v>
      </c>
      <c r="AD178" s="63">
        <f t="shared" si="456"/>
        <v>0</v>
      </c>
      <c r="AE178" s="63">
        <f t="shared" si="456"/>
        <v>0</v>
      </c>
      <c r="AF178" s="63">
        <f t="shared" si="419"/>
        <v>880000</v>
      </c>
      <c r="AG178" s="63">
        <f t="shared" si="420"/>
        <v>700000</v>
      </c>
      <c r="AH178" s="63">
        <f t="shared" si="421"/>
        <v>700000</v>
      </c>
      <c r="AI178" s="63">
        <f t="shared" ref="AI178:AK179" si="457">AI179</f>
        <v>-209300</v>
      </c>
      <c r="AJ178" s="63">
        <f t="shared" si="457"/>
        <v>0</v>
      </c>
      <c r="AK178" s="63">
        <f t="shared" si="457"/>
        <v>0</v>
      </c>
      <c r="AL178" s="63">
        <f t="shared" ref="AL178:AL278" si="458">AF178+AI178</f>
        <v>670700</v>
      </c>
      <c r="AM178" s="63">
        <f t="shared" ref="AM178:AM278" si="459">AG178+AJ178</f>
        <v>700000</v>
      </c>
      <c r="AN178" s="63">
        <f t="shared" ref="AN178:AN278" si="460">AH178+AK178</f>
        <v>700000</v>
      </c>
      <c r="AO178" s="63">
        <f t="shared" ref="AO178:AQ179" si="461">AO179</f>
        <v>97960</v>
      </c>
      <c r="AP178" s="63">
        <f t="shared" si="461"/>
        <v>0</v>
      </c>
      <c r="AQ178" s="63">
        <f t="shared" si="461"/>
        <v>0</v>
      </c>
      <c r="AR178" s="63">
        <f t="shared" si="422"/>
        <v>768660</v>
      </c>
      <c r="AS178" s="63">
        <f t="shared" si="423"/>
        <v>700000</v>
      </c>
      <c r="AT178" s="63">
        <f t="shared" si="424"/>
        <v>700000</v>
      </c>
    </row>
    <row r="179" spans="1:46" ht="25.5">
      <c r="A179" s="218"/>
      <c r="B179" s="30" t="s">
        <v>41</v>
      </c>
      <c r="C179" s="5" t="s">
        <v>16</v>
      </c>
      <c r="D179" s="5" t="s">
        <v>3</v>
      </c>
      <c r="E179" s="5" t="s">
        <v>99</v>
      </c>
      <c r="F179" s="5" t="s">
        <v>110</v>
      </c>
      <c r="G179" s="17" t="s">
        <v>39</v>
      </c>
      <c r="H179" s="63">
        <f>H180</f>
        <v>700000</v>
      </c>
      <c r="I179" s="63">
        <f t="shared" si="453"/>
        <v>700000</v>
      </c>
      <c r="J179" s="63">
        <f t="shared" si="453"/>
        <v>700000</v>
      </c>
      <c r="K179" s="63">
        <f t="shared" si="453"/>
        <v>0</v>
      </c>
      <c r="L179" s="63">
        <f t="shared" si="453"/>
        <v>0</v>
      </c>
      <c r="M179" s="63">
        <f t="shared" si="453"/>
        <v>0</v>
      </c>
      <c r="N179" s="63">
        <f t="shared" si="241"/>
        <v>700000</v>
      </c>
      <c r="O179" s="63">
        <f t="shared" si="242"/>
        <v>700000</v>
      </c>
      <c r="P179" s="63">
        <f t="shared" si="243"/>
        <v>700000</v>
      </c>
      <c r="Q179" s="63">
        <f t="shared" si="454"/>
        <v>0</v>
      </c>
      <c r="R179" s="63">
        <f t="shared" si="454"/>
        <v>0</v>
      </c>
      <c r="S179" s="63">
        <f t="shared" si="454"/>
        <v>0</v>
      </c>
      <c r="T179" s="63">
        <f t="shared" si="413"/>
        <v>700000</v>
      </c>
      <c r="U179" s="63">
        <f t="shared" si="414"/>
        <v>700000</v>
      </c>
      <c r="V179" s="63">
        <f t="shared" si="415"/>
        <v>700000</v>
      </c>
      <c r="W179" s="63">
        <f t="shared" si="455"/>
        <v>-50000</v>
      </c>
      <c r="X179" s="63">
        <f t="shared" si="455"/>
        <v>0</v>
      </c>
      <c r="Y179" s="63">
        <f t="shared" si="455"/>
        <v>0</v>
      </c>
      <c r="Z179" s="63">
        <f t="shared" si="416"/>
        <v>650000</v>
      </c>
      <c r="AA179" s="63">
        <f t="shared" si="417"/>
        <v>700000</v>
      </c>
      <c r="AB179" s="63">
        <f t="shared" si="418"/>
        <v>700000</v>
      </c>
      <c r="AC179" s="63">
        <f t="shared" si="456"/>
        <v>230000</v>
      </c>
      <c r="AD179" s="63">
        <f t="shared" si="456"/>
        <v>0</v>
      </c>
      <c r="AE179" s="63">
        <f t="shared" si="456"/>
        <v>0</v>
      </c>
      <c r="AF179" s="63">
        <f t="shared" si="419"/>
        <v>880000</v>
      </c>
      <c r="AG179" s="63">
        <f t="shared" si="420"/>
        <v>700000</v>
      </c>
      <c r="AH179" s="63">
        <f t="shared" si="421"/>
        <v>700000</v>
      </c>
      <c r="AI179" s="63">
        <f t="shared" si="457"/>
        <v>-209300</v>
      </c>
      <c r="AJ179" s="63">
        <f t="shared" si="457"/>
        <v>0</v>
      </c>
      <c r="AK179" s="63">
        <f t="shared" si="457"/>
        <v>0</v>
      </c>
      <c r="AL179" s="63">
        <f t="shared" si="458"/>
        <v>670700</v>
      </c>
      <c r="AM179" s="63">
        <f t="shared" si="459"/>
        <v>700000</v>
      </c>
      <c r="AN179" s="63">
        <f t="shared" si="460"/>
        <v>700000</v>
      </c>
      <c r="AO179" s="63">
        <f t="shared" si="461"/>
        <v>97960</v>
      </c>
      <c r="AP179" s="63">
        <f t="shared" si="461"/>
        <v>0</v>
      </c>
      <c r="AQ179" s="63">
        <f t="shared" si="461"/>
        <v>0</v>
      </c>
      <c r="AR179" s="63">
        <f t="shared" si="422"/>
        <v>768660</v>
      </c>
      <c r="AS179" s="63">
        <f t="shared" si="423"/>
        <v>700000</v>
      </c>
      <c r="AT179" s="63">
        <f t="shared" si="424"/>
        <v>700000</v>
      </c>
    </row>
    <row r="180" spans="1:46">
      <c r="A180" s="218"/>
      <c r="B180" s="29" t="s">
        <v>42</v>
      </c>
      <c r="C180" s="5" t="s">
        <v>16</v>
      </c>
      <c r="D180" s="5" t="s">
        <v>3</v>
      </c>
      <c r="E180" s="5" t="s">
        <v>99</v>
      </c>
      <c r="F180" s="5" t="s">
        <v>110</v>
      </c>
      <c r="G180" s="17" t="s">
        <v>40</v>
      </c>
      <c r="H180" s="67">
        <v>700000</v>
      </c>
      <c r="I180" s="67">
        <v>700000</v>
      </c>
      <c r="J180" s="67">
        <v>700000</v>
      </c>
      <c r="K180" s="67"/>
      <c r="L180" s="67"/>
      <c r="M180" s="67"/>
      <c r="N180" s="67">
        <f t="shared" si="241"/>
        <v>700000</v>
      </c>
      <c r="O180" s="67">
        <f t="shared" si="242"/>
        <v>700000</v>
      </c>
      <c r="P180" s="67">
        <f t="shared" si="243"/>
        <v>700000</v>
      </c>
      <c r="Q180" s="67"/>
      <c r="R180" s="67"/>
      <c r="S180" s="67"/>
      <c r="T180" s="67">
        <f t="shared" si="413"/>
        <v>700000</v>
      </c>
      <c r="U180" s="67">
        <f t="shared" si="414"/>
        <v>700000</v>
      </c>
      <c r="V180" s="67">
        <f t="shared" si="415"/>
        <v>700000</v>
      </c>
      <c r="W180" s="67">
        <v>-50000</v>
      </c>
      <c r="X180" s="67"/>
      <c r="Y180" s="67"/>
      <c r="Z180" s="67">
        <f t="shared" si="416"/>
        <v>650000</v>
      </c>
      <c r="AA180" s="67">
        <f t="shared" si="417"/>
        <v>700000</v>
      </c>
      <c r="AB180" s="67">
        <f t="shared" si="418"/>
        <v>700000</v>
      </c>
      <c r="AC180" s="67">
        <f>-5000-15000+250000</f>
        <v>230000</v>
      </c>
      <c r="AD180" s="67"/>
      <c r="AE180" s="67"/>
      <c r="AF180" s="67">
        <f t="shared" si="419"/>
        <v>880000</v>
      </c>
      <c r="AG180" s="67">
        <f t="shared" si="420"/>
        <v>700000</v>
      </c>
      <c r="AH180" s="67">
        <f t="shared" si="421"/>
        <v>700000</v>
      </c>
      <c r="AI180" s="67">
        <f>-239300+30000</f>
        <v>-209300</v>
      </c>
      <c r="AJ180" s="67"/>
      <c r="AK180" s="67"/>
      <c r="AL180" s="67">
        <f t="shared" si="458"/>
        <v>670700</v>
      </c>
      <c r="AM180" s="67">
        <f t="shared" si="459"/>
        <v>700000</v>
      </c>
      <c r="AN180" s="67">
        <f t="shared" si="460"/>
        <v>700000</v>
      </c>
      <c r="AO180" s="67">
        <v>97960</v>
      </c>
      <c r="AP180" s="67"/>
      <c r="AQ180" s="67"/>
      <c r="AR180" s="67">
        <f t="shared" si="422"/>
        <v>768660</v>
      </c>
      <c r="AS180" s="67">
        <f t="shared" si="423"/>
        <v>700000</v>
      </c>
      <c r="AT180" s="67">
        <f t="shared" si="424"/>
        <v>700000</v>
      </c>
    </row>
    <row r="181" spans="1:46">
      <c r="A181" s="218"/>
      <c r="B181" s="62" t="s">
        <v>263</v>
      </c>
      <c r="C181" s="5" t="s">
        <v>16</v>
      </c>
      <c r="D181" s="5" t="s">
        <v>3</v>
      </c>
      <c r="E181" s="5" t="s">
        <v>99</v>
      </c>
      <c r="F181" s="5" t="s">
        <v>111</v>
      </c>
      <c r="G181" s="17"/>
      <c r="H181" s="63">
        <f>H182</f>
        <v>60166660</v>
      </c>
      <c r="I181" s="63">
        <f t="shared" ref="I181:M182" si="462">I182</f>
        <v>61530611.119999997</v>
      </c>
      <c r="J181" s="63">
        <f t="shared" si="462"/>
        <v>62638980.219999999</v>
      </c>
      <c r="K181" s="63">
        <f t="shared" si="462"/>
        <v>0</v>
      </c>
      <c r="L181" s="63">
        <f t="shared" si="462"/>
        <v>0</v>
      </c>
      <c r="M181" s="63">
        <f t="shared" si="462"/>
        <v>0</v>
      </c>
      <c r="N181" s="63">
        <f t="shared" si="241"/>
        <v>60166660</v>
      </c>
      <c r="O181" s="63">
        <f t="shared" si="242"/>
        <v>61530611.119999997</v>
      </c>
      <c r="P181" s="63">
        <f t="shared" si="243"/>
        <v>62638980.219999999</v>
      </c>
      <c r="Q181" s="63">
        <f t="shared" ref="Q181:S182" si="463">Q182</f>
        <v>0</v>
      </c>
      <c r="R181" s="63">
        <f t="shared" si="463"/>
        <v>0</v>
      </c>
      <c r="S181" s="63">
        <f t="shared" si="463"/>
        <v>0</v>
      </c>
      <c r="T181" s="63">
        <f t="shared" si="413"/>
        <v>60166660</v>
      </c>
      <c r="U181" s="63">
        <f t="shared" si="414"/>
        <v>61530611.119999997</v>
      </c>
      <c r="V181" s="63">
        <f t="shared" si="415"/>
        <v>62638980.219999999</v>
      </c>
      <c r="W181" s="63">
        <f t="shared" ref="W181:Y182" si="464">W182</f>
        <v>-255833.33</v>
      </c>
      <c r="X181" s="63">
        <f t="shared" si="464"/>
        <v>0</v>
      </c>
      <c r="Y181" s="63">
        <f t="shared" si="464"/>
        <v>0</v>
      </c>
      <c r="Z181" s="63">
        <f t="shared" si="416"/>
        <v>59910826.670000002</v>
      </c>
      <c r="AA181" s="63">
        <f t="shared" si="417"/>
        <v>61530611.119999997</v>
      </c>
      <c r="AB181" s="63">
        <f t="shared" si="418"/>
        <v>62638980.219999999</v>
      </c>
      <c r="AC181" s="63">
        <f t="shared" ref="AC181:AE182" si="465">AC182</f>
        <v>50000</v>
      </c>
      <c r="AD181" s="63">
        <f t="shared" si="465"/>
        <v>0</v>
      </c>
      <c r="AE181" s="63">
        <f t="shared" si="465"/>
        <v>0</v>
      </c>
      <c r="AF181" s="63">
        <f t="shared" si="419"/>
        <v>59960826.670000002</v>
      </c>
      <c r="AG181" s="63">
        <f t="shared" si="420"/>
        <v>61530611.119999997</v>
      </c>
      <c r="AH181" s="63">
        <f t="shared" si="421"/>
        <v>62638980.219999999</v>
      </c>
      <c r="AI181" s="63">
        <f t="shared" ref="AI181:AK182" si="466">AI182</f>
        <v>0</v>
      </c>
      <c r="AJ181" s="63">
        <f t="shared" si="466"/>
        <v>0</v>
      </c>
      <c r="AK181" s="63">
        <f t="shared" si="466"/>
        <v>0</v>
      </c>
      <c r="AL181" s="63">
        <f t="shared" si="458"/>
        <v>59960826.670000002</v>
      </c>
      <c r="AM181" s="63">
        <f t="shared" si="459"/>
        <v>61530611.119999997</v>
      </c>
      <c r="AN181" s="63">
        <f t="shared" si="460"/>
        <v>62638980.219999999</v>
      </c>
      <c r="AO181" s="63">
        <f t="shared" ref="AO181:AQ182" si="467">AO182</f>
        <v>386125.77</v>
      </c>
      <c r="AP181" s="63">
        <f t="shared" si="467"/>
        <v>0</v>
      </c>
      <c r="AQ181" s="63">
        <f t="shared" si="467"/>
        <v>0</v>
      </c>
      <c r="AR181" s="63">
        <f t="shared" si="422"/>
        <v>60346952.440000005</v>
      </c>
      <c r="AS181" s="63">
        <f t="shared" si="423"/>
        <v>61530611.119999997</v>
      </c>
      <c r="AT181" s="63">
        <f t="shared" si="424"/>
        <v>62638980.219999999</v>
      </c>
    </row>
    <row r="182" spans="1:46" ht="25.5">
      <c r="A182" s="218"/>
      <c r="B182" s="30" t="s">
        <v>41</v>
      </c>
      <c r="C182" s="5" t="s">
        <v>16</v>
      </c>
      <c r="D182" s="5" t="s">
        <v>3</v>
      </c>
      <c r="E182" s="5" t="s">
        <v>99</v>
      </c>
      <c r="F182" s="5" t="s">
        <v>111</v>
      </c>
      <c r="G182" s="17" t="s">
        <v>39</v>
      </c>
      <c r="H182" s="63">
        <f>H183</f>
        <v>60166660</v>
      </c>
      <c r="I182" s="63">
        <f t="shared" si="462"/>
        <v>61530611.119999997</v>
      </c>
      <c r="J182" s="63">
        <f t="shared" si="462"/>
        <v>62638980.219999999</v>
      </c>
      <c r="K182" s="63">
        <f t="shared" si="462"/>
        <v>0</v>
      </c>
      <c r="L182" s="63">
        <f t="shared" si="462"/>
        <v>0</v>
      </c>
      <c r="M182" s="63">
        <f t="shared" si="462"/>
        <v>0</v>
      </c>
      <c r="N182" s="63">
        <f t="shared" si="241"/>
        <v>60166660</v>
      </c>
      <c r="O182" s="63">
        <f t="shared" si="242"/>
        <v>61530611.119999997</v>
      </c>
      <c r="P182" s="63">
        <f t="shared" si="243"/>
        <v>62638980.219999999</v>
      </c>
      <c r="Q182" s="63">
        <f t="shared" si="463"/>
        <v>0</v>
      </c>
      <c r="R182" s="63">
        <f t="shared" si="463"/>
        <v>0</v>
      </c>
      <c r="S182" s="63">
        <f t="shared" si="463"/>
        <v>0</v>
      </c>
      <c r="T182" s="63">
        <f t="shared" si="413"/>
        <v>60166660</v>
      </c>
      <c r="U182" s="63">
        <f t="shared" si="414"/>
        <v>61530611.119999997</v>
      </c>
      <c r="V182" s="63">
        <f t="shared" si="415"/>
        <v>62638980.219999999</v>
      </c>
      <c r="W182" s="63">
        <f t="shared" si="464"/>
        <v>-255833.33</v>
      </c>
      <c r="X182" s="63">
        <f t="shared" si="464"/>
        <v>0</v>
      </c>
      <c r="Y182" s="63">
        <f t="shared" si="464"/>
        <v>0</v>
      </c>
      <c r="Z182" s="63">
        <f t="shared" si="416"/>
        <v>59910826.670000002</v>
      </c>
      <c r="AA182" s="63">
        <f t="shared" si="417"/>
        <v>61530611.119999997</v>
      </c>
      <c r="AB182" s="63">
        <f t="shared" si="418"/>
        <v>62638980.219999999</v>
      </c>
      <c r="AC182" s="63">
        <f t="shared" si="465"/>
        <v>50000</v>
      </c>
      <c r="AD182" s="63">
        <f t="shared" si="465"/>
        <v>0</v>
      </c>
      <c r="AE182" s="63">
        <f t="shared" si="465"/>
        <v>0</v>
      </c>
      <c r="AF182" s="63">
        <f t="shared" si="419"/>
        <v>59960826.670000002</v>
      </c>
      <c r="AG182" s="63">
        <f t="shared" si="420"/>
        <v>61530611.119999997</v>
      </c>
      <c r="AH182" s="63">
        <f t="shared" si="421"/>
        <v>62638980.219999999</v>
      </c>
      <c r="AI182" s="63">
        <f t="shared" si="466"/>
        <v>0</v>
      </c>
      <c r="AJ182" s="63">
        <f t="shared" si="466"/>
        <v>0</v>
      </c>
      <c r="AK182" s="63">
        <f t="shared" si="466"/>
        <v>0</v>
      </c>
      <c r="AL182" s="63">
        <f t="shared" si="458"/>
        <v>59960826.670000002</v>
      </c>
      <c r="AM182" s="63">
        <f t="shared" si="459"/>
        <v>61530611.119999997</v>
      </c>
      <c r="AN182" s="63">
        <f t="shared" si="460"/>
        <v>62638980.219999999</v>
      </c>
      <c r="AO182" s="63">
        <f t="shared" si="467"/>
        <v>386125.77</v>
      </c>
      <c r="AP182" s="63">
        <f t="shared" si="467"/>
        <v>0</v>
      </c>
      <c r="AQ182" s="63">
        <f t="shared" si="467"/>
        <v>0</v>
      </c>
      <c r="AR182" s="63">
        <f t="shared" si="422"/>
        <v>60346952.440000005</v>
      </c>
      <c r="AS182" s="63">
        <f t="shared" si="423"/>
        <v>61530611.119999997</v>
      </c>
      <c r="AT182" s="63">
        <f t="shared" si="424"/>
        <v>62638980.219999999</v>
      </c>
    </row>
    <row r="183" spans="1:46">
      <c r="A183" s="218"/>
      <c r="B183" s="29" t="s">
        <v>42</v>
      </c>
      <c r="C183" s="5" t="s">
        <v>16</v>
      </c>
      <c r="D183" s="5" t="s">
        <v>3</v>
      </c>
      <c r="E183" s="5" t="s">
        <v>99</v>
      </c>
      <c r="F183" s="5" t="s">
        <v>111</v>
      </c>
      <c r="G183" s="17" t="s">
        <v>40</v>
      </c>
      <c r="H183" s="67">
        <f>59666660+500000</f>
        <v>60166660</v>
      </c>
      <c r="I183" s="67">
        <f>61030611.12+500000</f>
        <v>61530611.119999997</v>
      </c>
      <c r="J183" s="67">
        <f>62438980.22+200000</f>
        <v>62638980.219999999</v>
      </c>
      <c r="K183" s="67"/>
      <c r="L183" s="67"/>
      <c r="M183" s="67"/>
      <c r="N183" s="67">
        <f t="shared" si="241"/>
        <v>60166660</v>
      </c>
      <c r="O183" s="67">
        <f t="shared" si="242"/>
        <v>61530611.119999997</v>
      </c>
      <c r="P183" s="67">
        <f t="shared" si="243"/>
        <v>62638980.219999999</v>
      </c>
      <c r="Q183" s="67"/>
      <c r="R183" s="67"/>
      <c r="S183" s="67"/>
      <c r="T183" s="67">
        <f t="shared" si="413"/>
        <v>60166660</v>
      </c>
      <c r="U183" s="67">
        <f t="shared" si="414"/>
        <v>61530611.119999997</v>
      </c>
      <c r="V183" s="67">
        <f t="shared" si="415"/>
        <v>62638980.219999999</v>
      </c>
      <c r="W183" s="67">
        <v>-255833.33</v>
      </c>
      <c r="X183" s="67"/>
      <c r="Y183" s="67"/>
      <c r="Z183" s="67">
        <f t="shared" si="416"/>
        <v>59910826.670000002</v>
      </c>
      <c r="AA183" s="67">
        <f t="shared" si="417"/>
        <v>61530611.119999997</v>
      </c>
      <c r="AB183" s="67">
        <f t="shared" si="418"/>
        <v>62638980.219999999</v>
      </c>
      <c r="AC183" s="67">
        <v>50000</v>
      </c>
      <c r="AD183" s="67"/>
      <c r="AE183" s="67"/>
      <c r="AF183" s="67">
        <f t="shared" si="419"/>
        <v>59960826.670000002</v>
      </c>
      <c r="AG183" s="67">
        <f t="shared" si="420"/>
        <v>61530611.119999997</v>
      </c>
      <c r="AH183" s="67">
        <f t="shared" si="421"/>
        <v>62638980.219999999</v>
      </c>
      <c r="AI183" s="67"/>
      <c r="AJ183" s="67"/>
      <c r="AK183" s="67"/>
      <c r="AL183" s="67">
        <f t="shared" si="458"/>
        <v>59960826.670000002</v>
      </c>
      <c r="AM183" s="67">
        <f t="shared" si="459"/>
        <v>61530611.119999997</v>
      </c>
      <c r="AN183" s="67">
        <f t="shared" si="460"/>
        <v>62638980.219999999</v>
      </c>
      <c r="AO183" s="67">
        <f>-318874.23+705000</f>
        <v>386125.77</v>
      </c>
      <c r="AP183" s="67"/>
      <c r="AQ183" s="67"/>
      <c r="AR183" s="67">
        <f t="shared" si="422"/>
        <v>60346952.440000005</v>
      </c>
      <c r="AS183" s="67">
        <f t="shared" si="423"/>
        <v>61530611.119999997</v>
      </c>
      <c r="AT183" s="67">
        <f t="shared" si="424"/>
        <v>62638980.219999999</v>
      </c>
    </row>
    <row r="184" spans="1:46">
      <c r="A184" s="218"/>
      <c r="B184" s="119" t="s">
        <v>264</v>
      </c>
      <c r="C184" s="5" t="s">
        <v>16</v>
      </c>
      <c r="D184" s="5" t="s">
        <v>3</v>
      </c>
      <c r="E184" s="5" t="s">
        <v>99</v>
      </c>
      <c r="F184" s="5" t="s">
        <v>112</v>
      </c>
      <c r="G184" s="17"/>
      <c r="H184" s="63">
        <f>H185</f>
        <v>300000</v>
      </c>
      <c r="I184" s="63">
        <f t="shared" ref="I184:M185" si="468">I185</f>
        <v>300000</v>
      </c>
      <c r="J184" s="63">
        <f t="shared" si="468"/>
        <v>0</v>
      </c>
      <c r="K184" s="63">
        <f t="shared" si="468"/>
        <v>0</v>
      </c>
      <c r="L184" s="63">
        <f t="shared" si="468"/>
        <v>0</v>
      </c>
      <c r="M184" s="63">
        <f t="shared" si="468"/>
        <v>0</v>
      </c>
      <c r="N184" s="63">
        <f t="shared" si="241"/>
        <v>300000</v>
      </c>
      <c r="O184" s="63">
        <f t="shared" si="242"/>
        <v>300000</v>
      </c>
      <c r="P184" s="63">
        <f t="shared" si="243"/>
        <v>0</v>
      </c>
      <c r="Q184" s="63">
        <f t="shared" ref="Q184:S185" si="469">Q185</f>
        <v>0</v>
      </c>
      <c r="R184" s="63">
        <f t="shared" si="469"/>
        <v>0</v>
      </c>
      <c r="S184" s="63">
        <f t="shared" si="469"/>
        <v>0</v>
      </c>
      <c r="T184" s="63">
        <f t="shared" si="413"/>
        <v>300000</v>
      </c>
      <c r="U184" s="63">
        <f t="shared" si="414"/>
        <v>300000</v>
      </c>
      <c r="V184" s="63">
        <f t="shared" si="415"/>
        <v>0</v>
      </c>
      <c r="W184" s="63">
        <f t="shared" ref="W184:Y185" si="470">W185</f>
        <v>0</v>
      </c>
      <c r="X184" s="63">
        <f t="shared" si="470"/>
        <v>0</v>
      </c>
      <c r="Y184" s="63">
        <f t="shared" si="470"/>
        <v>0</v>
      </c>
      <c r="Z184" s="63">
        <f t="shared" si="416"/>
        <v>300000</v>
      </c>
      <c r="AA184" s="63">
        <f t="shared" si="417"/>
        <v>300000</v>
      </c>
      <c r="AB184" s="63">
        <f t="shared" si="418"/>
        <v>0</v>
      </c>
      <c r="AC184" s="63">
        <f t="shared" ref="AC184:AE185" si="471">AC185</f>
        <v>0</v>
      </c>
      <c r="AD184" s="63">
        <f t="shared" si="471"/>
        <v>0</v>
      </c>
      <c r="AE184" s="63">
        <f t="shared" si="471"/>
        <v>0</v>
      </c>
      <c r="AF184" s="63">
        <f t="shared" si="419"/>
        <v>300000</v>
      </c>
      <c r="AG184" s="63">
        <f t="shared" si="420"/>
        <v>300000</v>
      </c>
      <c r="AH184" s="63">
        <f t="shared" si="421"/>
        <v>0</v>
      </c>
      <c r="AI184" s="63">
        <f t="shared" ref="AI184:AK185" si="472">AI185</f>
        <v>0</v>
      </c>
      <c r="AJ184" s="63">
        <f t="shared" si="472"/>
        <v>0</v>
      </c>
      <c r="AK184" s="63">
        <f t="shared" si="472"/>
        <v>0</v>
      </c>
      <c r="AL184" s="63">
        <f t="shared" si="458"/>
        <v>300000</v>
      </c>
      <c r="AM184" s="63">
        <f t="shared" si="459"/>
        <v>300000</v>
      </c>
      <c r="AN184" s="63">
        <f t="shared" si="460"/>
        <v>0</v>
      </c>
      <c r="AO184" s="63">
        <f t="shared" ref="AO184:AQ185" si="473">AO185</f>
        <v>-22252.22</v>
      </c>
      <c r="AP184" s="63">
        <f t="shared" si="473"/>
        <v>0</v>
      </c>
      <c r="AQ184" s="63">
        <f t="shared" si="473"/>
        <v>0</v>
      </c>
      <c r="AR184" s="63">
        <f t="shared" si="422"/>
        <v>277747.78000000003</v>
      </c>
      <c r="AS184" s="63">
        <f t="shared" si="423"/>
        <v>300000</v>
      </c>
      <c r="AT184" s="63">
        <f t="shared" si="424"/>
        <v>0</v>
      </c>
    </row>
    <row r="185" spans="1:46" ht="25.5">
      <c r="A185" s="218"/>
      <c r="B185" s="62" t="s">
        <v>207</v>
      </c>
      <c r="C185" s="5" t="s">
        <v>16</v>
      </c>
      <c r="D185" s="5" t="s">
        <v>3</v>
      </c>
      <c r="E185" s="5" t="s">
        <v>99</v>
      </c>
      <c r="F185" s="5" t="s">
        <v>112</v>
      </c>
      <c r="G185" s="17" t="s">
        <v>32</v>
      </c>
      <c r="H185" s="63">
        <f>H186</f>
        <v>300000</v>
      </c>
      <c r="I185" s="63">
        <f t="shared" si="468"/>
        <v>300000</v>
      </c>
      <c r="J185" s="63">
        <f t="shared" si="468"/>
        <v>0</v>
      </c>
      <c r="K185" s="63">
        <f t="shared" si="468"/>
        <v>0</v>
      </c>
      <c r="L185" s="63">
        <f t="shared" si="468"/>
        <v>0</v>
      </c>
      <c r="M185" s="63">
        <f t="shared" si="468"/>
        <v>0</v>
      </c>
      <c r="N185" s="63">
        <f t="shared" si="241"/>
        <v>300000</v>
      </c>
      <c r="O185" s="63">
        <f t="shared" si="242"/>
        <v>300000</v>
      </c>
      <c r="P185" s="63">
        <f t="shared" si="243"/>
        <v>0</v>
      </c>
      <c r="Q185" s="63">
        <f t="shared" si="469"/>
        <v>0</v>
      </c>
      <c r="R185" s="63">
        <f t="shared" si="469"/>
        <v>0</v>
      </c>
      <c r="S185" s="63">
        <f t="shared" si="469"/>
        <v>0</v>
      </c>
      <c r="T185" s="63">
        <f t="shared" si="413"/>
        <v>300000</v>
      </c>
      <c r="U185" s="63">
        <f t="shared" si="414"/>
        <v>300000</v>
      </c>
      <c r="V185" s="63">
        <f t="shared" si="415"/>
        <v>0</v>
      </c>
      <c r="W185" s="63">
        <f t="shared" si="470"/>
        <v>0</v>
      </c>
      <c r="X185" s="63">
        <f t="shared" si="470"/>
        <v>0</v>
      </c>
      <c r="Y185" s="63">
        <f t="shared" si="470"/>
        <v>0</v>
      </c>
      <c r="Z185" s="63">
        <f t="shared" si="416"/>
        <v>300000</v>
      </c>
      <c r="AA185" s="63">
        <f t="shared" si="417"/>
        <v>300000</v>
      </c>
      <c r="AB185" s="63">
        <f t="shared" si="418"/>
        <v>0</v>
      </c>
      <c r="AC185" s="63">
        <f t="shared" si="471"/>
        <v>0</v>
      </c>
      <c r="AD185" s="63">
        <f t="shared" si="471"/>
        <v>0</v>
      </c>
      <c r="AE185" s="63">
        <f t="shared" si="471"/>
        <v>0</v>
      </c>
      <c r="AF185" s="63">
        <f t="shared" si="419"/>
        <v>300000</v>
      </c>
      <c r="AG185" s="63">
        <f t="shared" si="420"/>
        <v>300000</v>
      </c>
      <c r="AH185" s="63">
        <f t="shared" si="421"/>
        <v>0</v>
      </c>
      <c r="AI185" s="63">
        <f t="shared" si="472"/>
        <v>0</v>
      </c>
      <c r="AJ185" s="63">
        <f t="shared" si="472"/>
        <v>0</v>
      </c>
      <c r="AK185" s="63">
        <f t="shared" si="472"/>
        <v>0</v>
      </c>
      <c r="AL185" s="63">
        <f t="shared" si="458"/>
        <v>300000</v>
      </c>
      <c r="AM185" s="63">
        <f t="shared" si="459"/>
        <v>300000</v>
      </c>
      <c r="AN185" s="63">
        <f t="shared" si="460"/>
        <v>0</v>
      </c>
      <c r="AO185" s="63">
        <f t="shared" si="473"/>
        <v>-22252.22</v>
      </c>
      <c r="AP185" s="63">
        <f t="shared" si="473"/>
        <v>0</v>
      </c>
      <c r="AQ185" s="63">
        <f t="shared" si="473"/>
        <v>0</v>
      </c>
      <c r="AR185" s="63">
        <f t="shared" si="422"/>
        <v>277747.78000000003</v>
      </c>
      <c r="AS185" s="63">
        <f t="shared" si="423"/>
        <v>300000</v>
      </c>
      <c r="AT185" s="63">
        <f t="shared" si="424"/>
        <v>0</v>
      </c>
    </row>
    <row r="186" spans="1:46" ht="25.5">
      <c r="A186" s="218"/>
      <c r="B186" s="32" t="s">
        <v>34</v>
      </c>
      <c r="C186" s="5" t="s">
        <v>16</v>
      </c>
      <c r="D186" s="5" t="s">
        <v>3</v>
      </c>
      <c r="E186" s="5" t="s">
        <v>99</v>
      </c>
      <c r="F186" s="5" t="s">
        <v>112</v>
      </c>
      <c r="G186" s="17" t="s">
        <v>33</v>
      </c>
      <c r="H186" s="67">
        <v>300000</v>
      </c>
      <c r="I186" s="67">
        <v>300000</v>
      </c>
      <c r="J186" s="67"/>
      <c r="K186" s="67"/>
      <c r="L186" s="67"/>
      <c r="M186" s="67"/>
      <c r="N186" s="67">
        <f t="shared" si="241"/>
        <v>300000</v>
      </c>
      <c r="O186" s="67">
        <f t="shared" si="242"/>
        <v>300000</v>
      </c>
      <c r="P186" s="67">
        <f t="shared" si="243"/>
        <v>0</v>
      </c>
      <c r="Q186" s="67"/>
      <c r="R186" s="67"/>
      <c r="S186" s="67"/>
      <c r="T186" s="67">
        <f t="shared" si="413"/>
        <v>300000</v>
      </c>
      <c r="U186" s="67">
        <f t="shared" si="414"/>
        <v>300000</v>
      </c>
      <c r="V186" s="67">
        <f t="shared" si="415"/>
        <v>0</v>
      </c>
      <c r="W186" s="67"/>
      <c r="X186" s="67"/>
      <c r="Y186" s="67"/>
      <c r="Z186" s="67">
        <f t="shared" si="416"/>
        <v>300000</v>
      </c>
      <c r="AA186" s="67">
        <f t="shared" si="417"/>
        <v>300000</v>
      </c>
      <c r="AB186" s="67">
        <f t="shared" si="418"/>
        <v>0</v>
      </c>
      <c r="AC186" s="67"/>
      <c r="AD186" s="67"/>
      <c r="AE186" s="67"/>
      <c r="AF186" s="67">
        <f t="shared" si="419"/>
        <v>300000</v>
      </c>
      <c r="AG186" s="67">
        <f t="shared" si="420"/>
        <v>300000</v>
      </c>
      <c r="AH186" s="67">
        <f t="shared" si="421"/>
        <v>0</v>
      </c>
      <c r="AI186" s="67"/>
      <c r="AJ186" s="67"/>
      <c r="AK186" s="67"/>
      <c r="AL186" s="67">
        <f t="shared" si="458"/>
        <v>300000</v>
      </c>
      <c r="AM186" s="67">
        <f t="shared" si="459"/>
        <v>300000</v>
      </c>
      <c r="AN186" s="67">
        <f t="shared" si="460"/>
        <v>0</v>
      </c>
      <c r="AO186" s="67">
        <v>-22252.22</v>
      </c>
      <c r="AP186" s="67"/>
      <c r="AQ186" s="67"/>
      <c r="AR186" s="67">
        <f t="shared" si="422"/>
        <v>277747.78000000003</v>
      </c>
      <c r="AS186" s="67">
        <f t="shared" si="423"/>
        <v>300000</v>
      </c>
      <c r="AT186" s="67">
        <f t="shared" si="424"/>
        <v>0</v>
      </c>
    </row>
    <row r="187" spans="1:46" ht="38.25">
      <c r="A187" s="218"/>
      <c r="B187" s="62" t="s">
        <v>259</v>
      </c>
      <c r="C187" s="5" t="s">
        <v>16</v>
      </c>
      <c r="D187" s="5" t="s">
        <v>3</v>
      </c>
      <c r="E187" s="5" t="s">
        <v>99</v>
      </c>
      <c r="F187" s="5" t="s">
        <v>105</v>
      </c>
      <c r="G187" s="17"/>
      <c r="H187" s="63">
        <f>H188</f>
        <v>619329</v>
      </c>
      <c r="I187" s="63">
        <f t="shared" ref="I187:M188" si="474">I188</f>
        <v>610500</v>
      </c>
      <c r="J187" s="63">
        <f t="shared" si="474"/>
        <v>634900</v>
      </c>
      <c r="K187" s="63">
        <f t="shared" si="474"/>
        <v>0</v>
      </c>
      <c r="L187" s="63">
        <f t="shared" si="474"/>
        <v>0</v>
      </c>
      <c r="M187" s="63">
        <f t="shared" si="474"/>
        <v>0</v>
      </c>
      <c r="N187" s="63">
        <f t="shared" ref="N187:P189" si="475">H187+K187</f>
        <v>619329</v>
      </c>
      <c r="O187" s="63">
        <f t="shared" si="475"/>
        <v>610500</v>
      </c>
      <c r="P187" s="63">
        <f t="shared" si="475"/>
        <v>634900</v>
      </c>
      <c r="Q187" s="63">
        <f t="shared" ref="Q187:S188" si="476">Q188</f>
        <v>0</v>
      </c>
      <c r="R187" s="63">
        <f t="shared" si="476"/>
        <v>0</v>
      </c>
      <c r="S187" s="63">
        <f t="shared" si="476"/>
        <v>0</v>
      </c>
      <c r="T187" s="63">
        <f t="shared" ref="T187:V189" si="477">N187+Q187</f>
        <v>619329</v>
      </c>
      <c r="U187" s="63">
        <f t="shared" si="477"/>
        <v>610500</v>
      </c>
      <c r="V187" s="63">
        <f t="shared" si="477"/>
        <v>634900</v>
      </c>
      <c r="W187" s="63">
        <f t="shared" ref="W187:Y188" si="478">W188</f>
        <v>0</v>
      </c>
      <c r="X187" s="63">
        <f t="shared" si="478"/>
        <v>0</v>
      </c>
      <c r="Y187" s="63">
        <f t="shared" si="478"/>
        <v>0</v>
      </c>
      <c r="Z187" s="63">
        <f t="shared" ref="Z187:AB189" si="479">T187+W187</f>
        <v>619329</v>
      </c>
      <c r="AA187" s="63">
        <f t="shared" si="479"/>
        <v>610500</v>
      </c>
      <c r="AB187" s="63">
        <f t="shared" si="479"/>
        <v>634900</v>
      </c>
      <c r="AC187" s="63">
        <f t="shared" ref="AC187:AE188" si="480">AC188</f>
        <v>0</v>
      </c>
      <c r="AD187" s="63">
        <f t="shared" si="480"/>
        <v>0</v>
      </c>
      <c r="AE187" s="63">
        <f t="shared" si="480"/>
        <v>0</v>
      </c>
      <c r="AF187" s="63">
        <f t="shared" ref="AF187:AH189" si="481">Z187+AC187</f>
        <v>619329</v>
      </c>
      <c r="AG187" s="63">
        <f t="shared" si="481"/>
        <v>610500</v>
      </c>
      <c r="AH187" s="63">
        <f t="shared" si="481"/>
        <v>634900</v>
      </c>
      <c r="AI187" s="63">
        <f t="shared" ref="AI187:AK188" si="482">AI188</f>
        <v>0</v>
      </c>
      <c r="AJ187" s="63">
        <f t="shared" si="482"/>
        <v>0</v>
      </c>
      <c r="AK187" s="63">
        <f t="shared" si="482"/>
        <v>0</v>
      </c>
      <c r="AL187" s="63">
        <f t="shared" si="458"/>
        <v>619329</v>
      </c>
      <c r="AM187" s="63">
        <f t="shared" si="459"/>
        <v>610500</v>
      </c>
      <c r="AN187" s="63">
        <f t="shared" si="460"/>
        <v>634900</v>
      </c>
      <c r="AO187" s="63">
        <f t="shared" ref="AO187:AQ188" si="483">AO188</f>
        <v>0</v>
      </c>
      <c r="AP187" s="63">
        <f t="shared" si="483"/>
        <v>0</v>
      </c>
      <c r="AQ187" s="63">
        <f t="shared" si="483"/>
        <v>0</v>
      </c>
      <c r="AR187" s="63">
        <f t="shared" si="422"/>
        <v>619329</v>
      </c>
      <c r="AS187" s="63">
        <f t="shared" si="423"/>
        <v>610500</v>
      </c>
      <c r="AT187" s="63">
        <f t="shared" si="424"/>
        <v>634900</v>
      </c>
    </row>
    <row r="188" spans="1:46" ht="25.5">
      <c r="A188" s="216"/>
      <c r="B188" s="30" t="s">
        <v>41</v>
      </c>
      <c r="C188" s="5" t="s">
        <v>16</v>
      </c>
      <c r="D188" s="5" t="s">
        <v>3</v>
      </c>
      <c r="E188" s="5" t="s">
        <v>99</v>
      </c>
      <c r="F188" s="5" t="s">
        <v>105</v>
      </c>
      <c r="G188" s="17" t="s">
        <v>39</v>
      </c>
      <c r="H188" s="63">
        <f>H189</f>
        <v>619329</v>
      </c>
      <c r="I188" s="63">
        <f t="shared" si="474"/>
        <v>610500</v>
      </c>
      <c r="J188" s="63">
        <f t="shared" si="474"/>
        <v>634900</v>
      </c>
      <c r="K188" s="63">
        <f t="shared" si="474"/>
        <v>0</v>
      </c>
      <c r="L188" s="63">
        <f t="shared" si="474"/>
        <v>0</v>
      </c>
      <c r="M188" s="63">
        <f t="shared" si="474"/>
        <v>0</v>
      </c>
      <c r="N188" s="63">
        <f t="shared" si="475"/>
        <v>619329</v>
      </c>
      <c r="O188" s="63">
        <f t="shared" si="475"/>
        <v>610500</v>
      </c>
      <c r="P188" s="63">
        <f t="shared" si="475"/>
        <v>634900</v>
      </c>
      <c r="Q188" s="63">
        <f t="shared" si="476"/>
        <v>0</v>
      </c>
      <c r="R188" s="63">
        <f t="shared" si="476"/>
        <v>0</v>
      </c>
      <c r="S188" s="63">
        <f t="shared" si="476"/>
        <v>0</v>
      </c>
      <c r="T188" s="63">
        <f t="shared" si="477"/>
        <v>619329</v>
      </c>
      <c r="U188" s="63">
        <f t="shared" si="477"/>
        <v>610500</v>
      </c>
      <c r="V188" s="63">
        <f t="shared" si="477"/>
        <v>634900</v>
      </c>
      <c r="W188" s="63">
        <f t="shared" si="478"/>
        <v>0</v>
      </c>
      <c r="X188" s="63">
        <f t="shared" si="478"/>
        <v>0</v>
      </c>
      <c r="Y188" s="63">
        <f t="shared" si="478"/>
        <v>0</v>
      </c>
      <c r="Z188" s="63">
        <f t="shared" si="479"/>
        <v>619329</v>
      </c>
      <c r="AA188" s="63">
        <f t="shared" si="479"/>
        <v>610500</v>
      </c>
      <c r="AB188" s="63">
        <f t="shared" si="479"/>
        <v>634900</v>
      </c>
      <c r="AC188" s="63">
        <f t="shared" si="480"/>
        <v>0</v>
      </c>
      <c r="AD188" s="63">
        <f t="shared" si="480"/>
        <v>0</v>
      </c>
      <c r="AE188" s="63">
        <f t="shared" si="480"/>
        <v>0</v>
      </c>
      <c r="AF188" s="63">
        <f t="shared" si="481"/>
        <v>619329</v>
      </c>
      <c r="AG188" s="63">
        <f t="shared" si="481"/>
        <v>610500</v>
      </c>
      <c r="AH188" s="63">
        <f t="shared" si="481"/>
        <v>634900</v>
      </c>
      <c r="AI188" s="63">
        <f t="shared" si="482"/>
        <v>0</v>
      </c>
      <c r="AJ188" s="63">
        <f t="shared" si="482"/>
        <v>0</v>
      </c>
      <c r="AK188" s="63">
        <f t="shared" si="482"/>
        <v>0</v>
      </c>
      <c r="AL188" s="63">
        <f t="shared" si="458"/>
        <v>619329</v>
      </c>
      <c r="AM188" s="63">
        <f t="shared" si="459"/>
        <v>610500</v>
      </c>
      <c r="AN188" s="63">
        <f t="shared" si="460"/>
        <v>634900</v>
      </c>
      <c r="AO188" s="63">
        <f t="shared" si="483"/>
        <v>0</v>
      </c>
      <c r="AP188" s="63">
        <f t="shared" si="483"/>
        <v>0</v>
      </c>
      <c r="AQ188" s="63">
        <f t="shared" si="483"/>
        <v>0</v>
      </c>
      <c r="AR188" s="63">
        <f t="shared" si="422"/>
        <v>619329</v>
      </c>
      <c r="AS188" s="63">
        <f t="shared" si="423"/>
        <v>610500</v>
      </c>
      <c r="AT188" s="63">
        <f t="shared" si="424"/>
        <v>634900</v>
      </c>
    </row>
    <row r="189" spans="1:46">
      <c r="A189" s="218"/>
      <c r="B189" s="29" t="s">
        <v>42</v>
      </c>
      <c r="C189" s="5" t="s">
        <v>16</v>
      </c>
      <c r="D189" s="5" t="s">
        <v>3</v>
      </c>
      <c r="E189" s="5" t="s">
        <v>99</v>
      </c>
      <c r="F189" s="5" t="s">
        <v>105</v>
      </c>
      <c r="G189" s="17" t="s">
        <v>40</v>
      </c>
      <c r="H189" s="67">
        <v>619329</v>
      </c>
      <c r="I189" s="67">
        <v>610500</v>
      </c>
      <c r="J189" s="67">
        <v>634900</v>
      </c>
      <c r="K189" s="67"/>
      <c r="L189" s="67"/>
      <c r="M189" s="67"/>
      <c r="N189" s="67">
        <f t="shared" si="475"/>
        <v>619329</v>
      </c>
      <c r="O189" s="67">
        <f t="shared" si="475"/>
        <v>610500</v>
      </c>
      <c r="P189" s="67">
        <f t="shared" si="475"/>
        <v>634900</v>
      </c>
      <c r="Q189" s="67"/>
      <c r="R189" s="67"/>
      <c r="S189" s="67"/>
      <c r="T189" s="67">
        <f t="shared" si="477"/>
        <v>619329</v>
      </c>
      <c r="U189" s="67">
        <f t="shared" si="477"/>
        <v>610500</v>
      </c>
      <c r="V189" s="67">
        <f t="shared" si="477"/>
        <v>634900</v>
      </c>
      <c r="W189" s="67"/>
      <c r="X189" s="67"/>
      <c r="Y189" s="67"/>
      <c r="Z189" s="67">
        <f t="shared" si="479"/>
        <v>619329</v>
      </c>
      <c r="AA189" s="67">
        <f t="shared" si="479"/>
        <v>610500</v>
      </c>
      <c r="AB189" s="67">
        <f t="shared" si="479"/>
        <v>634900</v>
      </c>
      <c r="AC189" s="67"/>
      <c r="AD189" s="67"/>
      <c r="AE189" s="67"/>
      <c r="AF189" s="67">
        <f t="shared" si="481"/>
        <v>619329</v>
      </c>
      <c r="AG189" s="67">
        <f t="shared" si="481"/>
        <v>610500</v>
      </c>
      <c r="AH189" s="67">
        <f t="shared" si="481"/>
        <v>634900</v>
      </c>
      <c r="AI189" s="67"/>
      <c r="AJ189" s="67"/>
      <c r="AK189" s="67"/>
      <c r="AL189" s="67">
        <f t="shared" si="458"/>
        <v>619329</v>
      </c>
      <c r="AM189" s="67">
        <f t="shared" si="459"/>
        <v>610500</v>
      </c>
      <c r="AN189" s="67">
        <f t="shared" si="460"/>
        <v>634900</v>
      </c>
      <c r="AO189" s="67"/>
      <c r="AP189" s="67"/>
      <c r="AQ189" s="67"/>
      <c r="AR189" s="67">
        <f t="shared" si="422"/>
        <v>619329</v>
      </c>
      <c r="AS189" s="67">
        <f t="shared" si="423"/>
        <v>610500</v>
      </c>
      <c r="AT189" s="67">
        <f t="shared" si="424"/>
        <v>634900</v>
      </c>
    </row>
    <row r="190" spans="1:46">
      <c r="A190" s="218"/>
      <c r="B190" s="207" t="s">
        <v>187</v>
      </c>
      <c r="C190" s="5" t="s">
        <v>16</v>
      </c>
      <c r="D190" s="5" t="s">
        <v>3</v>
      </c>
      <c r="E190" s="5" t="s">
        <v>99</v>
      </c>
      <c r="F190" s="60" t="s">
        <v>186</v>
      </c>
      <c r="G190" s="17"/>
      <c r="H190" s="67"/>
      <c r="I190" s="67"/>
      <c r="J190" s="67"/>
      <c r="K190" s="67"/>
      <c r="L190" s="67"/>
      <c r="M190" s="67"/>
      <c r="N190" s="67"/>
      <c r="O190" s="67"/>
      <c r="P190" s="67"/>
      <c r="Q190" s="67">
        <f>Q193</f>
        <v>650000</v>
      </c>
      <c r="R190" s="67">
        <f>R193</f>
        <v>0</v>
      </c>
      <c r="S190" s="67">
        <f>S193</f>
        <v>0</v>
      </c>
      <c r="T190" s="67">
        <f t="shared" ref="T190:T194" si="484">N190+Q190</f>
        <v>650000</v>
      </c>
      <c r="U190" s="67">
        <f t="shared" ref="U190:U194" si="485">O190+R190</f>
        <v>0</v>
      </c>
      <c r="V190" s="67">
        <f t="shared" ref="V190:V194" si="486">P190+S190</f>
        <v>0</v>
      </c>
      <c r="W190" s="67">
        <f>W193+W191</f>
        <v>-260422</v>
      </c>
      <c r="X190" s="67">
        <f t="shared" ref="X190:Y190" si="487">X193+X191</f>
        <v>0</v>
      </c>
      <c r="Y190" s="67">
        <f t="shared" si="487"/>
        <v>0</v>
      </c>
      <c r="Z190" s="67">
        <f t="shared" si="416"/>
        <v>389578</v>
      </c>
      <c r="AA190" s="67">
        <f t="shared" si="417"/>
        <v>0</v>
      </c>
      <c r="AB190" s="67">
        <f t="shared" si="418"/>
        <v>0</v>
      </c>
      <c r="AC190" s="67">
        <f>AC193+AC191</f>
        <v>0</v>
      </c>
      <c r="AD190" s="67">
        <f t="shared" ref="AD190:AE190" si="488">AD193+AD191</f>
        <v>0</v>
      </c>
      <c r="AE190" s="67">
        <f t="shared" si="488"/>
        <v>0</v>
      </c>
      <c r="AF190" s="67">
        <f t="shared" si="419"/>
        <v>389578</v>
      </c>
      <c r="AG190" s="67">
        <f t="shared" si="420"/>
        <v>0</v>
      </c>
      <c r="AH190" s="67">
        <f t="shared" si="421"/>
        <v>0</v>
      </c>
      <c r="AI190" s="67">
        <f>AI193+AI191</f>
        <v>-281578</v>
      </c>
      <c r="AJ190" s="67">
        <f t="shared" ref="AJ190:AK190" si="489">AJ193+AJ191</f>
        <v>0</v>
      </c>
      <c r="AK190" s="67">
        <f t="shared" si="489"/>
        <v>0</v>
      </c>
      <c r="AL190" s="67">
        <f t="shared" si="458"/>
        <v>108000</v>
      </c>
      <c r="AM190" s="67">
        <f t="shared" si="459"/>
        <v>0</v>
      </c>
      <c r="AN190" s="67">
        <f t="shared" si="460"/>
        <v>0</v>
      </c>
      <c r="AO190" s="67">
        <f>AO193+AO191</f>
        <v>0</v>
      </c>
      <c r="AP190" s="67">
        <f t="shared" ref="AP190:AQ190" si="490">AP193+AP191</f>
        <v>0</v>
      </c>
      <c r="AQ190" s="67">
        <f t="shared" si="490"/>
        <v>0</v>
      </c>
      <c r="AR190" s="67">
        <f t="shared" si="422"/>
        <v>108000</v>
      </c>
      <c r="AS190" s="67">
        <f t="shared" si="423"/>
        <v>0</v>
      </c>
      <c r="AT190" s="67">
        <f t="shared" si="424"/>
        <v>0</v>
      </c>
    </row>
    <row r="191" spans="1:46" ht="25.5">
      <c r="A191" s="218"/>
      <c r="B191" s="62" t="s">
        <v>207</v>
      </c>
      <c r="C191" s="5" t="s">
        <v>16</v>
      </c>
      <c r="D191" s="5" t="s">
        <v>3</v>
      </c>
      <c r="E191" s="5" t="s">
        <v>99</v>
      </c>
      <c r="F191" s="60" t="s">
        <v>186</v>
      </c>
      <c r="G191" s="61" t="s">
        <v>32</v>
      </c>
      <c r="H191" s="67"/>
      <c r="I191" s="67"/>
      <c r="J191" s="67"/>
      <c r="K191" s="67"/>
      <c r="L191" s="67"/>
      <c r="M191" s="67"/>
      <c r="N191" s="67"/>
      <c r="O191" s="67"/>
      <c r="P191" s="67"/>
      <c r="Q191" s="67"/>
      <c r="R191" s="67"/>
      <c r="S191" s="67"/>
      <c r="T191" s="67"/>
      <c r="U191" s="67"/>
      <c r="V191" s="67"/>
      <c r="W191" s="67">
        <f>W192</f>
        <v>78000</v>
      </c>
      <c r="X191" s="67">
        <f t="shared" ref="X191:Y191" si="491">X192</f>
        <v>0</v>
      </c>
      <c r="Y191" s="67">
        <f t="shared" si="491"/>
        <v>0</v>
      </c>
      <c r="Z191" s="67">
        <f t="shared" ref="Z191:Z192" si="492">T191+W191</f>
        <v>78000</v>
      </c>
      <c r="AA191" s="67">
        <f t="shared" ref="AA191:AA192" si="493">U191+X191</f>
        <v>0</v>
      </c>
      <c r="AB191" s="67">
        <f t="shared" ref="AB191:AB192" si="494">V191+Y191</f>
        <v>0</v>
      </c>
      <c r="AC191" s="67">
        <f>AC192</f>
        <v>0</v>
      </c>
      <c r="AD191" s="67">
        <f t="shared" ref="AD191:AE191" si="495">AD192</f>
        <v>0</v>
      </c>
      <c r="AE191" s="67">
        <f t="shared" si="495"/>
        <v>0</v>
      </c>
      <c r="AF191" s="67">
        <f t="shared" si="419"/>
        <v>78000</v>
      </c>
      <c r="AG191" s="67">
        <f t="shared" si="420"/>
        <v>0</v>
      </c>
      <c r="AH191" s="67">
        <f t="shared" si="421"/>
        <v>0</v>
      </c>
      <c r="AI191" s="67">
        <f>AI192</f>
        <v>0</v>
      </c>
      <c r="AJ191" s="67">
        <f t="shared" ref="AJ191:AK191" si="496">AJ192</f>
        <v>0</v>
      </c>
      <c r="AK191" s="67">
        <f t="shared" si="496"/>
        <v>0</v>
      </c>
      <c r="AL191" s="67">
        <f t="shared" si="458"/>
        <v>78000</v>
      </c>
      <c r="AM191" s="67">
        <f t="shared" si="459"/>
        <v>0</v>
      </c>
      <c r="AN191" s="67">
        <f t="shared" si="460"/>
        <v>0</v>
      </c>
      <c r="AO191" s="67">
        <f>AO192</f>
        <v>0</v>
      </c>
      <c r="AP191" s="67">
        <f t="shared" ref="AP191:AQ191" si="497">AP192</f>
        <v>0</v>
      </c>
      <c r="AQ191" s="67">
        <f t="shared" si="497"/>
        <v>0</v>
      </c>
      <c r="AR191" s="67">
        <f t="shared" si="422"/>
        <v>78000</v>
      </c>
      <c r="AS191" s="67">
        <f t="shared" si="423"/>
        <v>0</v>
      </c>
      <c r="AT191" s="67">
        <f t="shared" si="424"/>
        <v>0</v>
      </c>
    </row>
    <row r="192" spans="1:46" ht="25.5">
      <c r="A192" s="218"/>
      <c r="B192" s="32" t="s">
        <v>34</v>
      </c>
      <c r="C192" s="5" t="s">
        <v>16</v>
      </c>
      <c r="D192" s="5" t="s">
        <v>3</v>
      </c>
      <c r="E192" s="5" t="s">
        <v>99</v>
      </c>
      <c r="F192" s="60" t="s">
        <v>186</v>
      </c>
      <c r="G192" s="61" t="s">
        <v>33</v>
      </c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>
        <v>78000</v>
      </c>
      <c r="X192" s="67"/>
      <c r="Y192" s="67"/>
      <c r="Z192" s="67">
        <f t="shared" si="492"/>
        <v>78000</v>
      </c>
      <c r="AA192" s="67">
        <f t="shared" si="493"/>
        <v>0</v>
      </c>
      <c r="AB192" s="67">
        <f t="shared" si="494"/>
        <v>0</v>
      </c>
      <c r="AC192" s="67"/>
      <c r="AD192" s="67"/>
      <c r="AE192" s="67"/>
      <c r="AF192" s="67">
        <f t="shared" si="419"/>
        <v>78000</v>
      </c>
      <c r="AG192" s="67">
        <f t="shared" si="420"/>
        <v>0</v>
      </c>
      <c r="AH192" s="67">
        <f t="shared" si="421"/>
        <v>0</v>
      </c>
      <c r="AI192" s="67"/>
      <c r="AJ192" s="67"/>
      <c r="AK192" s="67"/>
      <c r="AL192" s="67">
        <f t="shared" si="458"/>
        <v>78000</v>
      </c>
      <c r="AM192" s="67">
        <f t="shared" si="459"/>
        <v>0</v>
      </c>
      <c r="AN192" s="67">
        <f t="shared" si="460"/>
        <v>0</v>
      </c>
      <c r="AO192" s="67"/>
      <c r="AP192" s="67"/>
      <c r="AQ192" s="67"/>
      <c r="AR192" s="67">
        <f t="shared" si="422"/>
        <v>78000</v>
      </c>
      <c r="AS192" s="67">
        <f t="shared" si="423"/>
        <v>0</v>
      </c>
      <c r="AT192" s="67">
        <f t="shared" si="424"/>
        <v>0</v>
      </c>
    </row>
    <row r="193" spans="1:46" ht="25.5">
      <c r="A193" s="218"/>
      <c r="B193" s="30" t="s">
        <v>41</v>
      </c>
      <c r="C193" s="5" t="s">
        <v>16</v>
      </c>
      <c r="D193" s="5" t="s">
        <v>3</v>
      </c>
      <c r="E193" s="5" t="s">
        <v>99</v>
      </c>
      <c r="F193" s="60" t="s">
        <v>186</v>
      </c>
      <c r="G193" s="61" t="s">
        <v>39</v>
      </c>
      <c r="H193" s="67"/>
      <c r="I193" s="67"/>
      <c r="J193" s="67"/>
      <c r="K193" s="67"/>
      <c r="L193" s="67"/>
      <c r="M193" s="67"/>
      <c r="N193" s="67"/>
      <c r="O193" s="67"/>
      <c r="P193" s="67"/>
      <c r="Q193" s="67">
        <f>Q194</f>
        <v>650000</v>
      </c>
      <c r="R193" s="67">
        <f t="shared" ref="R193:S193" si="498">R194</f>
        <v>0</v>
      </c>
      <c r="S193" s="67">
        <f t="shared" si="498"/>
        <v>0</v>
      </c>
      <c r="T193" s="67">
        <f t="shared" si="484"/>
        <v>650000</v>
      </c>
      <c r="U193" s="67">
        <f t="shared" si="485"/>
        <v>0</v>
      </c>
      <c r="V193" s="67">
        <f t="shared" si="486"/>
        <v>0</v>
      </c>
      <c r="W193" s="67">
        <f>W194</f>
        <v>-338422</v>
      </c>
      <c r="X193" s="67">
        <f t="shared" ref="X193:Y193" si="499">X194</f>
        <v>0</v>
      </c>
      <c r="Y193" s="67">
        <f t="shared" si="499"/>
        <v>0</v>
      </c>
      <c r="Z193" s="67">
        <f t="shared" si="416"/>
        <v>311578</v>
      </c>
      <c r="AA193" s="67">
        <f t="shared" si="417"/>
        <v>0</v>
      </c>
      <c r="AB193" s="67">
        <f t="shared" si="418"/>
        <v>0</v>
      </c>
      <c r="AC193" s="67">
        <f>AC194</f>
        <v>0</v>
      </c>
      <c r="AD193" s="67">
        <f t="shared" ref="AD193:AE193" si="500">AD194</f>
        <v>0</v>
      </c>
      <c r="AE193" s="67">
        <f t="shared" si="500"/>
        <v>0</v>
      </c>
      <c r="AF193" s="67">
        <f t="shared" si="419"/>
        <v>311578</v>
      </c>
      <c r="AG193" s="67">
        <f t="shared" si="420"/>
        <v>0</v>
      </c>
      <c r="AH193" s="67">
        <f t="shared" si="421"/>
        <v>0</v>
      </c>
      <c r="AI193" s="67">
        <f>AI194</f>
        <v>-281578</v>
      </c>
      <c r="AJ193" s="67">
        <f t="shared" ref="AJ193:AK193" si="501">AJ194</f>
        <v>0</v>
      </c>
      <c r="AK193" s="67">
        <f t="shared" si="501"/>
        <v>0</v>
      </c>
      <c r="AL193" s="67">
        <f t="shared" si="458"/>
        <v>30000</v>
      </c>
      <c r="AM193" s="67">
        <f t="shared" si="459"/>
        <v>0</v>
      </c>
      <c r="AN193" s="67">
        <f t="shared" si="460"/>
        <v>0</v>
      </c>
      <c r="AO193" s="67">
        <f>AO194</f>
        <v>0</v>
      </c>
      <c r="AP193" s="67">
        <f t="shared" ref="AP193:AQ193" si="502">AP194</f>
        <v>0</v>
      </c>
      <c r="AQ193" s="67">
        <f t="shared" si="502"/>
        <v>0</v>
      </c>
      <c r="AR193" s="67">
        <f t="shared" si="422"/>
        <v>30000</v>
      </c>
      <c r="AS193" s="67">
        <f t="shared" si="423"/>
        <v>0</v>
      </c>
      <c r="AT193" s="67">
        <f t="shared" si="424"/>
        <v>0</v>
      </c>
    </row>
    <row r="194" spans="1:46">
      <c r="A194" s="218"/>
      <c r="B194" s="29" t="s">
        <v>42</v>
      </c>
      <c r="C194" s="5" t="s">
        <v>16</v>
      </c>
      <c r="D194" s="5" t="s">
        <v>3</v>
      </c>
      <c r="E194" s="5" t="s">
        <v>99</v>
      </c>
      <c r="F194" s="60" t="s">
        <v>186</v>
      </c>
      <c r="G194" s="61" t="s">
        <v>40</v>
      </c>
      <c r="H194" s="67"/>
      <c r="I194" s="67"/>
      <c r="J194" s="67"/>
      <c r="K194" s="67"/>
      <c r="L194" s="67"/>
      <c r="M194" s="67"/>
      <c r="N194" s="67"/>
      <c r="O194" s="67"/>
      <c r="P194" s="67"/>
      <c r="Q194" s="67">
        <v>650000</v>
      </c>
      <c r="R194" s="67"/>
      <c r="S194" s="67"/>
      <c r="T194" s="67">
        <f t="shared" si="484"/>
        <v>650000</v>
      </c>
      <c r="U194" s="67">
        <f t="shared" si="485"/>
        <v>0</v>
      </c>
      <c r="V194" s="67">
        <f t="shared" si="486"/>
        <v>0</v>
      </c>
      <c r="W194" s="67">
        <f>30000-368422</f>
        <v>-338422</v>
      </c>
      <c r="X194" s="67"/>
      <c r="Y194" s="67"/>
      <c r="Z194" s="67">
        <f t="shared" si="416"/>
        <v>311578</v>
      </c>
      <c r="AA194" s="67">
        <f t="shared" si="417"/>
        <v>0</v>
      </c>
      <c r="AB194" s="67">
        <f t="shared" si="418"/>
        <v>0</v>
      </c>
      <c r="AC194" s="67"/>
      <c r="AD194" s="67"/>
      <c r="AE194" s="67"/>
      <c r="AF194" s="67">
        <f t="shared" si="419"/>
        <v>311578</v>
      </c>
      <c r="AG194" s="67">
        <f t="shared" si="420"/>
        <v>0</v>
      </c>
      <c r="AH194" s="67">
        <f t="shared" si="421"/>
        <v>0</v>
      </c>
      <c r="AI194" s="67">
        <v>-281578</v>
      </c>
      <c r="AJ194" s="67"/>
      <c r="AK194" s="67"/>
      <c r="AL194" s="67">
        <f t="shared" si="458"/>
        <v>30000</v>
      </c>
      <c r="AM194" s="67">
        <f t="shared" si="459"/>
        <v>0</v>
      </c>
      <c r="AN194" s="67">
        <f t="shared" si="460"/>
        <v>0</v>
      </c>
      <c r="AO194" s="67"/>
      <c r="AP194" s="67"/>
      <c r="AQ194" s="67"/>
      <c r="AR194" s="67">
        <f t="shared" si="422"/>
        <v>30000</v>
      </c>
      <c r="AS194" s="67">
        <f t="shared" si="423"/>
        <v>0</v>
      </c>
      <c r="AT194" s="67">
        <f t="shared" si="424"/>
        <v>0</v>
      </c>
    </row>
    <row r="195" spans="1:46">
      <c r="A195" s="218"/>
      <c r="B195" s="62" t="s">
        <v>377</v>
      </c>
      <c r="C195" s="44" t="s">
        <v>16</v>
      </c>
      <c r="D195" s="44" t="s">
        <v>3</v>
      </c>
      <c r="E195" s="44" t="s">
        <v>99</v>
      </c>
      <c r="F195" s="79" t="s">
        <v>376</v>
      </c>
      <c r="G195" s="43"/>
      <c r="H195" s="67"/>
      <c r="I195" s="67"/>
      <c r="J195" s="67"/>
      <c r="K195" s="67"/>
      <c r="L195" s="67"/>
      <c r="M195" s="67"/>
      <c r="N195" s="67"/>
      <c r="O195" s="67"/>
      <c r="P195" s="67"/>
      <c r="Q195" s="67">
        <f>Q196</f>
        <v>20500000</v>
      </c>
      <c r="R195" s="67">
        <f t="shared" ref="R195:S196" si="503">R196</f>
        <v>0</v>
      </c>
      <c r="S195" s="67">
        <f t="shared" si="503"/>
        <v>0</v>
      </c>
      <c r="T195" s="67">
        <f t="shared" ref="T195:T197" si="504">N195+Q195</f>
        <v>20500000</v>
      </c>
      <c r="U195" s="67">
        <f t="shared" ref="U195:U197" si="505">O195+R195</f>
        <v>0</v>
      </c>
      <c r="V195" s="67">
        <f t="shared" ref="V195:V197" si="506">P195+S195</f>
        <v>0</v>
      </c>
      <c r="W195" s="67">
        <f>W196</f>
        <v>-5097100.5999999996</v>
      </c>
      <c r="X195" s="67">
        <f t="shared" ref="X195:Y196" si="507">X196</f>
        <v>0</v>
      </c>
      <c r="Y195" s="67">
        <f t="shared" si="507"/>
        <v>0</v>
      </c>
      <c r="Z195" s="67">
        <f t="shared" si="416"/>
        <v>15402899.4</v>
      </c>
      <c r="AA195" s="67">
        <f t="shared" si="417"/>
        <v>0</v>
      </c>
      <c r="AB195" s="67">
        <f t="shared" si="418"/>
        <v>0</v>
      </c>
      <c r="AC195" s="67">
        <f>AC196</f>
        <v>0</v>
      </c>
      <c r="AD195" s="67">
        <f t="shared" ref="AD195:AE196" si="508">AD196</f>
        <v>0</v>
      </c>
      <c r="AE195" s="67">
        <f t="shared" si="508"/>
        <v>0</v>
      </c>
      <c r="AF195" s="67">
        <f t="shared" si="419"/>
        <v>15402899.4</v>
      </c>
      <c r="AG195" s="67">
        <f t="shared" si="420"/>
        <v>0</v>
      </c>
      <c r="AH195" s="67">
        <f t="shared" si="421"/>
        <v>0</v>
      </c>
      <c r="AI195" s="67">
        <f>AI196</f>
        <v>0</v>
      </c>
      <c r="AJ195" s="67">
        <f t="shared" ref="AJ195:AK196" si="509">AJ196</f>
        <v>0</v>
      </c>
      <c r="AK195" s="67">
        <f t="shared" si="509"/>
        <v>0</v>
      </c>
      <c r="AL195" s="67">
        <f t="shared" si="458"/>
        <v>15402899.4</v>
      </c>
      <c r="AM195" s="67">
        <f t="shared" si="459"/>
        <v>0</v>
      </c>
      <c r="AN195" s="67">
        <f t="shared" si="460"/>
        <v>0</v>
      </c>
      <c r="AO195" s="67">
        <f>AO196</f>
        <v>0</v>
      </c>
      <c r="AP195" s="67">
        <f t="shared" ref="AP195:AQ196" si="510">AP196</f>
        <v>0</v>
      </c>
      <c r="AQ195" s="67">
        <f t="shared" si="510"/>
        <v>0</v>
      </c>
      <c r="AR195" s="67">
        <f t="shared" si="422"/>
        <v>15402899.4</v>
      </c>
      <c r="AS195" s="67">
        <f t="shared" si="423"/>
        <v>0</v>
      </c>
      <c r="AT195" s="67">
        <f t="shared" si="424"/>
        <v>0</v>
      </c>
    </row>
    <row r="196" spans="1:46" ht="25.5">
      <c r="A196" s="218"/>
      <c r="B196" s="30" t="s">
        <v>41</v>
      </c>
      <c r="C196" s="44" t="s">
        <v>16</v>
      </c>
      <c r="D196" s="44" t="s">
        <v>3</v>
      </c>
      <c r="E196" s="44" t="s">
        <v>99</v>
      </c>
      <c r="F196" s="79" t="s">
        <v>376</v>
      </c>
      <c r="G196" s="107" t="s">
        <v>39</v>
      </c>
      <c r="H196" s="67"/>
      <c r="I196" s="67"/>
      <c r="J196" s="67"/>
      <c r="K196" s="67"/>
      <c r="L196" s="67"/>
      <c r="M196" s="67"/>
      <c r="N196" s="67"/>
      <c r="O196" s="67"/>
      <c r="P196" s="67"/>
      <c r="Q196" s="67">
        <f>Q197</f>
        <v>20500000</v>
      </c>
      <c r="R196" s="67">
        <f t="shared" si="503"/>
        <v>0</v>
      </c>
      <c r="S196" s="67">
        <f t="shared" si="503"/>
        <v>0</v>
      </c>
      <c r="T196" s="67">
        <f t="shared" si="504"/>
        <v>20500000</v>
      </c>
      <c r="U196" s="67">
        <f t="shared" si="505"/>
        <v>0</v>
      </c>
      <c r="V196" s="67">
        <f t="shared" si="506"/>
        <v>0</v>
      </c>
      <c r="W196" s="67">
        <f>W197</f>
        <v>-5097100.5999999996</v>
      </c>
      <c r="X196" s="67">
        <f t="shared" si="507"/>
        <v>0</v>
      </c>
      <c r="Y196" s="67">
        <f t="shared" si="507"/>
        <v>0</v>
      </c>
      <c r="Z196" s="67">
        <f t="shared" si="416"/>
        <v>15402899.4</v>
      </c>
      <c r="AA196" s="67">
        <f t="shared" si="417"/>
        <v>0</v>
      </c>
      <c r="AB196" s="67">
        <f t="shared" si="418"/>
        <v>0</v>
      </c>
      <c r="AC196" s="67">
        <f>AC197</f>
        <v>0</v>
      </c>
      <c r="AD196" s="67">
        <f t="shared" si="508"/>
        <v>0</v>
      </c>
      <c r="AE196" s="67">
        <f t="shared" si="508"/>
        <v>0</v>
      </c>
      <c r="AF196" s="67">
        <f t="shared" si="419"/>
        <v>15402899.4</v>
      </c>
      <c r="AG196" s="67">
        <f t="shared" si="420"/>
        <v>0</v>
      </c>
      <c r="AH196" s="67">
        <f t="shared" si="421"/>
        <v>0</v>
      </c>
      <c r="AI196" s="67">
        <f>AI197</f>
        <v>0</v>
      </c>
      <c r="AJ196" s="67">
        <f t="shared" si="509"/>
        <v>0</v>
      </c>
      <c r="AK196" s="67">
        <f t="shared" si="509"/>
        <v>0</v>
      </c>
      <c r="AL196" s="67">
        <f t="shared" si="458"/>
        <v>15402899.4</v>
      </c>
      <c r="AM196" s="67">
        <f t="shared" si="459"/>
        <v>0</v>
      </c>
      <c r="AN196" s="67">
        <f t="shared" si="460"/>
        <v>0</v>
      </c>
      <c r="AO196" s="67">
        <f>AO197</f>
        <v>0</v>
      </c>
      <c r="AP196" s="67">
        <f t="shared" si="510"/>
        <v>0</v>
      </c>
      <c r="AQ196" s="67">
        <f t="shared" si="510"/>
        <v>0</v>
      </c>
      <c r="AR196" s="67">
        <f t="shared" si="422"/>
        <v>15402899.4</v>
      </c>
      <c r="AS196" s="67">
        <f t="shared" si="423"/>
        <v>0</v>
      </c>
      <c r="AT196" s="67">
        <f t="shared" si="424"/>
        <v>0</v>
      </c>
    </row>
    <row r="197" spans="1:46">
      <c r="A197" s="218"/>
      <c r="B197" s="29" t="s">
        <v>42</v>
      </c>
      <c r="C197" s="44" t="s">
        <v>16</v>
      </c>
      <c r="D197" s="44" t="s">
        <v>3</v>
      </c>
      <c r="E197" s="44" t="s">
        <v>99</v>
      </c>
      <c r="F197" s="79" t="s">
        <v>376</v>
      </c>
      <c r="G197" s="107" t="s">
        <v>40</v>
      </c>
      <c r="H197" s="67"/>
      <c r="I197" s="67"/>
      <c r="J197" s="67"/>
      <c r="K197" s="67"/>
      <c r="L197" s="67"/>
      <c r="M197" s="67"/>
      <c r="N197" s="67"/>
      <c r="O197" s="67"/>
      <c r="P197" s="67"/>
      <c r="Q197" s="67">
        <v>20500000</v>
      </c>
      <c r="R197" s="67"/>
      <c r="S197" s="67"/>
      <c r="T197" s="67">
        <f t="shared" si="504"/>
        <v>20500000</v>
      </c>
      <c r="U197" s="67">
        <f t="shared" si="505"/>
        <v>0</v>
      </c>
      <c r="V197" s="67">
        <f t="shared" si="506"/>
        <v>0</v>
      </c>
      <c r="W197" s="67">
        <f>10940810-16037910.6</f>
        <v>-5097100.5999999996</v>
      </c>
      <c r="X197" s="67"/>
      <c r="Y197" s="67"/>
      <c r="Z197" s="67">
        <f t="shared" si="416"/>
        <v>15402899.4</v>
      </c>
      <c r="AA197" s="67">
        <f t="shared" si="417"/>
        <v>0</v>
      </c>
      <c r="AB197" s="67">
        <f t="shared" si="418"/>
        <v>0</v>
      </c>
      <c r="AC197" s="67"/>
      <c r="AD197" s="67"/>
      <c r="AE197" s="67"/>
      <c r="AF197" s="67">
        <f t="shared" si="419"/>
        <v>15402899.4</v>
      </c>
      <c r="AG197" s="67">
        <f t="shared" si="420"/>
        <v>0</v>
      </c>
      <c r="AH197" s="67">
        <f t="shared" si="421"/>
        <v>0</v>
      </c>
      <c r="AI197" s="67"/>
      <c r="AJ197" s="67"/>
      <c r="AK197" s="67"/>
      <c r="AL197" s="67">
        <f t="shared" si="458"/>
        <v>15402899.4</v>
      </c>
      <c r="AM197" s="67">
        <f t="shared" si="459"/>
        <v>0</v>
      </c>
      <c r="AN197" s="67">
        <f t="shared" si="460"/>
        <v>0</v>
      </c>
      <c r="AO197" s="67"/>
      <c r="AP197" s="67"/>
      <c r="AQ197" s="67"/>
      <c r="AR197" s="67">
        <f t="shared" si="422"/>
        <v>15402899.4</v>
      </c>
      <c r="AS197" s="67">
        <f t="shared" si="423"/>
        <v>0</v>
      </c>
      <c r="AT197" s="67">
        <f t="shared" si="424"/>
        <v>0</v>
      </c>
    </row>
    <row r="198" spans="1:46">
      <c r="A198" s="218"/>
      <c r="B198" s="62" t="s">
        <v>379</v>
      </c>
      <c r="C198" s="44" t="s">
        <v>16</v>
      </c>
      <c r="D198" s="44" t="s">
        <v>3</v>
      </c>
      <c r="E198" s="44" t="s">
        <v>99</v>
      </c>
      <c r="F198" s="79" t="s">
        <v>378</v>
      </c>
      <c r="G198" s="107"/>
      <c r="H198" s="67"/>
      <c r="I198" s="67"/>
      <c r="J198" s="67"/>
      <c r="K198" s="67"/>
      <c r="L198" s="67"/>
      <c r="M198" s="67"/>
      <c r="N198" s="67"/>
      <c r="O198" s="67"/>
      <c r="P198" s="67"/>
      <c r="Q198" s="67">
        <f>Q199</f>
        <v>3437500</v>
      </c>
      <c r="R198" s="67">
        <f t="shared" ref="R198:S199" si="511">R199</f>
        <v>0</v>
      </c>
      <c r="S198" s="67">
        <f t="shared" si="511"/>
        <v>0</v>
      </c>
      <c r="T198" s="67">
        <f t="shared" ref="T198:T200" si="512">N198+Q198</f>
        <v>3437500</v>
      </c>
      <c r="U198" s="67">
        <f t="shared" ref="U198:U200" si="513">O198+R198</f>
        <v>0</v>
      </c>
      <c r="V198" s="67">
        <f t="shared" ref="V198:V200" si="514">P198+S198</f>
        <v>0</v>
      </c>
      <c r="W198" s="67">
        <f>W199</f>
        <v>-3437500</v>
      </c>
      <c r="X198" s="67">
        <f t="shared" ref="X198:Y199" si="515">X199</f>
        <v>0</v>
      </c>
      <c r="Y198" s="67">
        <f t="shared" si="515"/>
        <v>0</v>
      </c>
      <c r="Z198" s="67">
        <f t="shared" si="416"/>
        <v>0</v>
      </c>
      <c r="AA198" s="67">
        <f t="shared" si="417"/>
        <v>0</v>
      </c>
      <c r="AB198" s="67">
        <f t="shared" si="418"/>
        <v>0</v>
      </c>
      <c r="AC198" s="67">
        <f>AC199</f>
        <v>0</v>
      </c>
      <c r="AD198" s="67">
        <f t="shared" ref="AD198:AE199" si="516">AD199</f>
        <v>0</v>
      </c>
      <c r="AE198" s="67">
        <f t="shared" si="516"/>
        <v>0</v>
      </c>
      <c r="AF198" s="67">
        <f t="shared" si="419"/>
        <v>0</v>
      </c>
      <c r="AG198" s="67">
        <f t="shared" si="420"/>
        <v>0</v>
      </c>
      <c r="AH198" s="67">
        <f t="shared" si="421"/>
        <v>0</v>
      </c>
      <c r="AI198" s="67">
        <f>AI199</f>
        <v>0</v>
      </c>
      <c r="AJ198" s="67">
        <f t="shared" ref="AJ198:AK199" si="517">AJ199</f>
        <v>0</v>
      </c>
      <c r="AK198" s="67">
        <f t="shared" si="517"/>
        <v>0</v>
      </c>
      <c r="AL198" s="67">
        <f t="shared" si="458"/>
        <v>0</v>
      </c>
      <c r="AM198" s="67">
        <f t="shared" si="459"/>
        <v>0</v>
      </c>
      <c r="AN198" s="67">
        <f t="shared" si="460"/>
        <v>0</v>
      </c>
      <c r="AO198" s="67">
        <f>AO199</f>
        <v>0</v>
      </c>
      <c r="AP198" s="67">
        <f t="shared" ref="AP198:AQ199" si="518">AP199</f>
        <v>0</v>
      </c>
      <c r="AQ198" s="67">
        <f t="shared" si="518"/>
        <v>0</v>
      </c>
      <c r="AR198" s="67">
        <f t="shared" si="422"/>
        <v>0</v>
      </c>
      <c r="AS198" s="67">
        <f t="shared" si="423"/>
        <v>0</v>
      </c>
      <c r="AT198" s="67">
        <f t="shared" si="424"/>
        <v>0</v>
      </c>
    </row>
    <row r="199" spans="1:46" ht="25.5">
      <c r="A199" s="218"/>
      <c r="B199" s="30" t="s">
        <v>41</v>
      </c>
      <c r="C199" s="44" t="s">
        <v>16</v>
      </c>
      <c r="D199" s="44" t="s">
        <v>3</v>
      </c>
      <c r="E199" s="44" t="s">
        <v>99</v>
      </c>
      <c r="F199" s="79" t="s">
        <v>378</v>
      </c>
      <c r="G199" s="107" t="s">
        <v>39</v>
      </c>
      <c r="H199" s="67"/>
      <c r="I199" s="67"/>
      <c r="J199" s="67"/>
      <c r="K199" s="67"/>
      <c r="L199" s="67"/>
      <c r="M199" s="67"/>
      <c r="N199" s="67"/>
      <c r="O199" s="67"/>
      <c r="P199" s="67"/>
      <c r="Q199" s="67">
        <f>Q200</f>
        <v>3437500</v>
      </c>
      <c r="R199" s="67">
        <f t="shared" si="511"/>
        <v>0</v>
      </c>
      <c r="S199" s="67">
        <f t="shared" si="511"/>
        <v>0</v>
      </c>
      <c r="T199" s="67">
        <f t="shared" si="512"/>
        <v>3437500</v>
      </c>
      <c r="U199" s="67">
        <f t="shared" si="513"/>
        <v>0</v>
      </c>
      <c r="V199" s="67">
        <f t="shared" si="514"/>
        <v>0</v>
      </c>
      <c r="W199" s="67">
        <f>W200</f>
        <v>-3437500</v>
      </c>
      <c r="X199" s="67">
        <f t="shared" si="515"/>
        <v>0</v>
      </c>
      <c r="Y199" s="67">
        <f t="shared" si="515"/>
        <v>0</v>
      </c>
      <c r="Z199" s="67">
        <f t="shared" si="416"/>
        <v>0</v>
      </c>
      <c r="AA199" s="67">
        <f t="shared" si="417"/>
        <v>0</v>
      </c>
      <c r="AB199" s="67">
        <f t="shared" si="418"/>
        <v>0</v>
      </c>
      <c r="AC199" s="67">
        <f>AC200</f>
        <v>0</v>
      </c>
      <c r="AD199" s="67">
        <f t="shared" si="516"/>
        <v>0</v>
      </c>
      <c r="AE199" s="67">
        <f t="shared" si="516"/>
        <v>0</v>
      </c>
      <c r="AF199" s="67">
        <f t="shared" si="419"/>
        <v>0</v>
      </c>
      <c r="AG199" s="67">
        <f t="shared" si="420"/>
        <v>0</v>
      </c>
      <c r="AH199" s="67">
        <f t="shared" si="421"/>
        <v>0</v>
      </c>
      <c r="AI199" s="67">
        <f>AI200</f>
        <v>0</v>
      </c>
      <c r="AJ199" s="67">
        <f t="shared" si="517"/>
        <v>0</v>
      </c>
      <c r="AK199" s="67">
        <f t="shared" si="517"/>
        <v>0</v>
      </c>
      <c r="AL199" s="67">
        <f t="shared" si="458"/>
        <v>0</v>
      </c>
      <c r="AM199" s="67">
        <f t="shared" si="459"/>
        <v>0</v>
      </c>
      <c r="AN199" s="67">
        <f t="shared" si="460"/>
        <v>0</v>
      </c>
      <c r="AO199" s="67">
        <f>AO200</f>
        <v>0</v>
      </c>
      <c r="AP199" s="67">
        <f t="shared" si="518"/>
        <v>0</v>
      </c>
      <c r="AQ199" s="67">
        <f t="shared" si="518"/>
        <v>0</v>
      </c>
      <c r="AR199" s="67">
        <f t="shared" si="422"/>
        <v>0</v>
      </c>
      <c r="AS199" s="67">
        <f t="shared" si="423"/>
        <v>0</v>
      </c>
      <c r="AT199" s="67">
        <f t="shared" si="424"/>
        <v>0</v>
      </c>
    </row>
    <row r="200" spans="1:46">
      <c r="A200" s="218"/>
      <c r="B200" s="29" t="s">
        <v>42</v>
      </c>
      <c r="C200" s="44" t="s">
        <v>16</v>
      </c>
      <c r="D200" s="44" t="s">
        <v>3</v>
      </c>
      <c r="E200" s="44" t="s">
        <v>99</v>
      </c>
      <c r="F200" s="79" t="s">
        <v>378</v>
      </c>
      <c r="G200" s="107" t="s">
        <v>40</v>
      </c>
      <c r="H200" s="67"/>
      <c r="I200" s="67"/>
      <c r="J200" s="67"/>
      <c r="K200" s="67"/>
      <c r="L200" s="67"/>
      <c r="M200" s="67"/>
      <c r="N200" s="67"/>
      <c r="O200" s="67"/>
      <c r="P200" s="67"/>
      <c r="Q200" s="67">
        <v>3437500</v>
      </c>
      <c r="R200" s="67"/>
      <c r="S200" s="67"/>
      <c r="T200" s="67">
        <f t="shared" si="512"/>
        <v>3437500</v>
      </c>
      <c r="U200" s="67">
        <f t="shared" si="513"/>
        <v>0</v>
      </c>
      <c r="V200" s="67">
        <f t="shared" si="514"/>
        <v>0</v>
      </c>
      <c r="W200" s="67">
        <v>-3437500</v>
      </c>
      <c r="X200" s="67"/>
      <c r="Y200" s="67"/>
      <c r="Z200" s="67">
        <f t="shared" si="416"/>
        <v>0</v>
      </c>
      <c r="AA200" s="67">
        <f t="shared" si="417"/>
        <v>0</v>
      </c>
      <c r="AB200" s="67">
        <f t="shared" si="418"/>
        <v>0</v>
      </c>
      <c r="AC200" s="67"/>
      <c r="AD200" s="67"/>
      <c r="AE200" s="67"/>
      <c r="AF200" s="67">
        <f t="shared" si="419"/>
        <v>0</v>
      </c>
      <c r="AG200" s="67">
        <f t="shared" si="420"/>
        <v>0</v>
      </c>
      <c r="AH200" s="67">
        <f t="shared" si="421"/>
        <v>0</v>
      </c>
      <c r="AI200" s="67"/>
      <c r="AJ200" s="67"/>
      <c r="AK200" s="67"/>
      <c r="AL200" s="67">
        <f t="shared" si="458"/>
        <v>0</v>
      </c>
      <c r="AM200" s="67">
        <f t="shared" si="459"/>
        <v>0</v>
      </c>
      <c r="AN200" s="67">
        <f t="shared" si="460"/>
        <v>0</v>
      </c>
      <c r="AO200" s="67"/>
      <c r="AP200" s="67"/>
      <c r="AQ200" s="67"/>
      <c r="AR200" s="67">
        <f t="shared" si="422"/>
        <v>0</v>
      </c>
      <c r="AS200" s="67">
        <f t="shared" si="423"/>
        <v>0</v>
      </c>
      <c r="AT200" s="67">
        <f t="shared" si="424"/>
        <v>0</v>
      </c>
    </row>
    <row r="201" spans="1:46" ht="25.5">
      <c r="A201" s="218"/>
      <c r="B201" s="119" t="s">
        <v>265</v>
      </c>
      <c r="C201" s="5" t="s">
        <v>16</v>
      </c>
      <c r="D201" s="5" t="s">
        <v>3</v>
      </c>
      <c r="E201" s="5" t="s">
        <v>99</v>
      </c>
      <c r="F201" s="79" t="s">
        <v>266</v>
      </c>
      <c r="G201" s="17"/>
      <c r="H201" s="73">
        <f>H202</f>
        <v>250000</v>
      </c>
      <c r="I201" s="73">
        <f t="shared" ref="I201:M202" si="519">I202</f>
        <v>0</v>
      </c>
      <c r="J201" s="73">
        <f t="shared" si="519"/>
        <v>0</v>
      </c>
      <c r="K201" s="73">
        <f t="shared" si="519"/>
        <v>0</v>
      </c>
      <c r="L201" s="73">
        <f t="shared" si="519"/>
        <v>0</v>
      </c>
      <c r="M201" s="73">
        <f t="shared" si="519"/>
        <v>0</v>
      </c>
      <c r="N201" s="73">
        <f t="shared" si="241"/>
        <v>250000</v>
      </c>
      <c r="O201" s="73">
        <f t="shared" si="242"/>
        <v>0</v>
      </c>
      <c r="P201" s="73">
        <f t="shared" si="243"/>
        <v>0</v>
      </c>
      <c r="Q201" s="73">
        <f t="shared" ref="Q201:S202" si="520">Q202</f>
        <v>0</v>
      </c>
      <c r="R201" s="73">
        <f t="shared" si="520"/>
        <v>0</v>
      </c>
      <c r="S201" s="73">
        <f t="shared" si="520"/>
        <v>0</v>
      </c>
      <c r="T201" s="73">
        <f t="shared" si="413"/>
        <v>250000</v>
      </c>
      <c r="U201" s="73">
        <f t="shared" si="414"/>
        <v>0</v>
      </c>
      <c r="V201" s="73">
        <f t="shared" si="415"/>
        <v>0</v>
      </c>
      <c r="W201" s="73">
        <f t="shared" ref="W201:Y202" si="521">W202</f>
        <v>0</v>
      </c>
      <c r="X201" s="73">
        <f t="shared" si="521"/>
        <v>0</v>
      </c>
      <c r="Y201" s="73">
        <f t="shared" si="521"/>
        <v>0</v>
      </c>
      <c r="Z201" s="73">
        <f t="shared" si="416"/>
        <v>250000</v>
      </c>
      <c r="AA201" s="73">
        <f t="shared" si="417"/>
        <v>0</v>
      </c>
      <c r="AB201" s="73">
        <f t="shared" si="418"/>
        <v>0</v>
      </c>
      <c r="AC201" s="73">
        <f t="shared" ref="AC201:AE202" si="522">AC202</f>
        <v>0</v>
      </c>
      <c r="AD201" s="73">
        <f t="shared" si="522"/>
        <v>0</v>
      </c>
      <c r="AE201" s="73">
        <f t="shared" si="522"/>
        <v>0</v>
      </c>
      <c r="AF201" s="73">
        <f t="shared" si="419"/>
        <v>250000</v>
      </c>
      <c r="AG201" s="73">
        <f t="shared" si="420"/>
        <v>0</v>
      </c>
      <c r="AH201" s="73">
        <f t="shared" si="421"/>
        <v>0</v>
      </c>
      <c r="AI201" s="73">
        <f t="shared" ref="AI201:AK202" si="523">AI202</f>
        <v>0</v>
      </c>
      <c r="AJ201" s="73">
        <f t="shared" si="523"/>
        <v>0</v>
      </c>
      <c r="AK201" s="73">
        <f t="shared" si="523"/>
        <v>0</v>
      </c>
      <c r="AL201" s="73">
        <f t="shared" si="458"/>
        <v>250000</v>
      </c>
      <c r="AM201" s="73">
        <f t="shared" si="459"/>
        <v>0</v>
      </c>
      <c r="AN201" s="73">
        <f t="shared" si="460"/>
        <v>0</v>
      </c>
      <c r="AO201" s="73">
        <f t="shared" ref="AO201:AQ202" si="524">AO202</f>
        <v>0</v>
      </c>
      <c r="AP201" s="73">
        <f t="shared" si="524"/>
        <v>0</v>
      </c>
      <c r="AQ201" s="73">
        <f t="shared" si="524"/>
        <v>0</v>
      </c>
      <c r="AR201" s="73">
        <f t="shared" si="422"/>
        <v>250000</v>
      </c>
      <c r="AS201" s="73">
        <f t="shared" si="423"/>
        <v>0</v>
      </c>
      <c r="AT201" s="73">
        <f t="shared" si="424"/>
        <v>0</v>
      </c>
    </row>
    <row r="202" spans="1:46" ht="25.5">
      <c r="A202" s="216"/>
      <c r="B202" s="30" t="s">
        <v>41</v>
      </c>
      <c r="C202" s="5" t="s">
        <v>16</v>
      </c>
      <c r="D202" s="5" t="s">
        <v>3</v>
      </c>
      <c r="E202" s="5" t="s">
        <v>99</v>
      </c>
      <c r="F202" s="79" t="s">
        <v>266</v>
      </c>
      <c r="G202" s="61" t="s">
        <v>39</v>
      </c>
      <c r="H202" s="73">
        <f>H203</f>
        <v>250000</v>
      </c>
      <c r="I202" s="73">
        <f t="shared" si="519"/>
        <v>0</v>
      </c>
      <c r="J202" s="73">
        <f t="shared" si="519"/>
        <v>0</v>
      </c>
      <c r="K202" s="73">
        <f t="shared" si="519"/>
        <v>0</v>
      </c>
      <c r="L202" s="73">
        <f t="shared" si="519"/>
        <v>0</v>
      </c>
      <c r="M202" s="73">
        <f t="shared" si="519"/>
        <v>0</v>
      </c>
      <c r="N202" s="73">
        <f t="shared" si="241"/>
        <v>250000</v>
      </c>
      <c r="O202" s="73">
        <f t="shared" si="242"/>
        <v>0</v>
      </c>
      <c r="P202" s="73">
        <f t="shared" si="243"/>
        <v>0</v>
      </c>
      <c r="Q202" s="73">
        <f t="shared" si="520"/>
        <v>0</v>
      </c>
      <c r="R202" s="73">
        <f t="shared" si="520"/>
        <v>0</v>
      </c>
      <c r="S202" s="73">
        <f t="shared" si="520"/>
        <v>0</v>
      </c>
      <c r="T202" s="73">
        <f t="shared" si="413"/>
        <v>250000</v>
      </c>
      <c r="U202" s="73">
        <f t="shared" si="414"/>
        <v>0</v>
      </c>
      <c r="V202" s="73">
        <f t="shared" si="415"/>
        <v>0</v>
      </c>
      <c r="W202" s="73">
        <f t="shared" si="521"/>
        <v>0</v>
      </c>
      <c r="X202" s="73">
        <f t="shared" si="521"/>
        <v>0</v>
      </c>
      <c r="Y202" s="73">
        <f t="shared" si="521"/>
        <v>0</v>
      </c>
      <c r="Z202" s="73">
        <f t="shared" si="416"/>
        <v>250000</v>
      </c>
      <c r="AA202" s="73">
        <f t="shared" si="417"/>
        <v>0</v>
      </c>
      <c r="AB202" s="73">
        <f t="shared" si="418"/>
        <v>0</v>
      </c>
      <c r="AC202" s="73">
        <f t="shared" si="522"/>
        <v>0</v>
      </c>
      <c r="AD202" s="73">
        <f t="shared" si="522"/>
        <v>0</v>
      </c>
      <c r="AE202" s="73">
        <f t="shared" si="522"/>
        <v>0</v>
      </c>
      <c r="AF202" s="73">
        <f t="shared" si="419"/>
        <v>250000</v>
      </c>
      <c r="AG202" s="73">
        <f t="shared" si="420"/>
        <v>0</v>
      </c>
      <c r="AH202" s="73">
        <f t="shared" si="421"/>
        <v>0</v>
      </c>
      <c r="AI202" s="73">
        <f t="shared" si="523"/>
        <v>0</v>
      </c>
      <c r="AJ202" s="73">
        <f t="shared" si="523"/>
        <v>0</v>
      </c>
      <c r="AK202" s="73">
        <f t="shared" si="523"/>
        <v>0</v>
      </c>
      <c r="AL202" s="73">
        <f t="shared" si="458"/>
        <v>250000</v>
      </c>
      <c r="AM202" s="73">
        <f t="shared" si="459"/>
        <v>0</v>
      </c>
      <c r="AN202" s="73">
        <f t="shared" si="460"/>
        <v>0</v>
      </c>
      <c r="AO202" s="73">
        <f t="shared" si="524"/>
        <v>0</v>
      </c>
      <c r="AP202" s="73">
        <f t="shared" si="524"/>
        <v>0</v>
      </c>
      <c r="AQ202" s="73">
        <f t="shared" si="524"/>
        <v>0</v>
      </c>
      <c r="AR202" s="73">
        <f t="shared" si="422"/>
        <v>250000</v>
      </c>
      <c r="AS202" s="73">
        <f t="shared" si="423"/>
        <v>0</v>
      </c>
      <c r="AT202" s="73">
        <f t="shared" si="424"/>
        <v>0</v>
      </c>
    </row>
    <row r="203" spans="1:46">
      <c r="A203" s="216"/>
      <c r="B203" s="29" t="s">
        <v>42</v>
      </c>
      <c r="C203" s="5" t="s">
        <v>16</v>
      </c>
      <c r="D203" s="5" t="s">
        <v>3</v>
      </c>
      <c r="E203" s="5" t="s">
        <v>99</v>
      </c>
      <c r="F203" s="79" t="s">
        <v>266</v>
      </c>
      <c r="G203" s="61" t="s">
        <v>40</v>
      </c>
      <c r="H203" s="67">
        <v>250000</v>
      </c>
      <c r="I203" s="67"/>
      <c r="J203" s="67"/>
      <c r="K203" s="67"/>
      <c r="L203" s="67"/>
      <c r="M203" s="67"/>
      <c r="N203" s="67">
        <f t="shared" si="241"/>
        <v>250000</v>
      </c>
      <c r="O203" s="67">
        <f t="shared" si="242"/>
        <v>0</v>
      </c>
      <c r="P203" s="67">
        <f t="shared" si="243"/>
        <v>0</v>
      </c>
      <c r="Q203" s="67"/>
      <c r="R203" s="67"/>
      <c r="S203" s="67"/>
      <c r="T203" s="67">
        <f t="shared" si="413"/>
        <v>250000</v>
      </c>
      <c r="U203" s="67">
        <f t="shared" si="414"/>
        <v>0</v>
      </c>
      <c r="V203" s="67">
        <f t="shared" si="415"/>
        <v>0</v>
      </c>
      <c r="W203" s="67"/>
      <c r="X203" s="67"/>
      <c r="Y203" s="67"/>
      <c r="Z203" s="67">
        <f t="shared" si="416"/>
        <v>250000</v>
      </c>
      <c r="AA203" s="67">
        <f t="shared" si="417"/>
        <v>0</v>
      </c>
      <c r="AB203" s="67">
        <f t="shared" si="418"/>
        <v>0</v>
      </c>
      <c r="AC203" s="67"/>
      <c r="AD203" s="67"/>
      <c r="AE203" s="67"/>
      <c r="AF203" s="67">
        <f t="shared" si="419"/>
        <v>250000</v>
      </c>
      <c r="AG203" s="67">
        <f t="shared" si="420"/>
        <v>0</v>
      </c>
      <c r="AH203" s="67">
        <f t="shared" si="421"/>
        <v>0</v>
      </c>
      <c r="AI203" s="67"/>
      <c r="AJ203" s="67"/>
      <c r="AK203" s="67"/>
      <c r="AL203" s="67">
        <f t="shared" si="458"/>
        <v>250000</v>
      </c>
      <c r="AM203" s="67">
        <f t="shared" si="459"/>
        <v>0</v>
      </c>
      <c r="AN203" s="67">
        <f t="shared" si="460"/>
        <v>0</v>
      </c>
      <c r="AO203" s="67"/>
      <c r="AP203" s="67"/>
      <c r="AQ203" s="67"/>
      <c r="AR203" s="67">
        <f t="shared" si="422"/>
        <v>250000</v>
      </c>
      <c r="AS203" s="67">
        <f t="shared" si="423"/>
        <v>0</v>
      </c>
      <c r="AT203" s="67">
        <f t="shared" si="424"/>
        <v>0</v>
      </c>
    </row>
    <row r="204" spans="1:46">
      <c r="A204" s="201"/>
      <c r="B204" s="91" t="s">
        <v>379</v>
      </c>
      <c r="C204" s="44" t="s">
        <v>16</v>
      </c>
      <c r="D204" s="44" t="s">
        <v>3</v>
      </c>
      <c r="E204" s="44" t="s">
        <v>99</v>
      </c>
      <c r="F204" s="79" t="s">
        <v>408</v>
      </c>
      <c r="G204" s="107"/>
      <c r="H204" s="67"/>
      <c r="I204" s="67"/>
      <c r="J204" s="67"/>
      <c r="K204" s="67"/>
      <c r="L204" s="67"/>
      <c r="M204" s="67"/>
      <c r="N204" s="67"/>
      <c r="O204" s="67"/>
      <c r="P204" s="67"/>
      <c r="Q204" s="67"/>
      <c r="R204" s="67"/>
      <c r="S204" s="67"/>
      <c r="T204" s="67"/>
      <c r="U204" s="67"/>
      <c r="V204" s="67"/>
      <c r="W204" s="67">
        <f>W205</f>
        <v>3693333.33</v>
      </c>
      <c r="X204" s="67">
        <f t="shared" ref="X204:Y205" si="525">X205</f>
        <v>0</v>
      </c>
      <c r="Y204" s="67">
        <f t="shared" si="525"/>
        <v>0</v>
      </c>
      <c r="Z204" s="67">
        <f t="shared" ref="Z204:Z206" si="526">T204+W204</f>
        <v>3693333.33</v>
      </c>
      <c r="AA204" s="67">
        <f t="shared" ref="AA204:AA206" si="527">U204+X204</f>
        <v>0</v>
      </c>
      <c r="AB204" s="67">
        <f t="shared" ref="AB204:AB206" si="528">V204+Y204</f>
        <v>0</v>
      </c>
      <c r="AC204" s="67">
        <f>AC205</f>
        <v>0</v>
      </c>
      <c r="AD204" s="67">
        <f t="shared" ref="AD204:AE205" si="529">AD205</f>
        <v>0</v>
      </c>
      <c r="AE204" s="67">
        <f t="shared" si="529"/>
        <v>0</v>
      </c>
      <c r="AF204" s="67">
        <f t="shared" si="419"/>
        <v>3693333.33</v>
      </c>
      <c r="AG204" s="67">
        <f t="shared" si="420"/>
        <v>0</v>
      </c>
      <c r="AH204" s="67">
        <f t="shared" si="421"/>
        <v>0</v>
      </c>
      <c r="AI204" s="67">
        <f>AI205</f>
        <v>0</v>
      </c>
      <c r="AJ204" s="67">
        <f t="shared" ref="AJ204:AK205" si="530">AJ205</f>
        <v>0</v>
      </c>
      <c r="AK204" s="67">
        <f t="shared" si="530"/>
        <v>0</v>
      </c>
      <c r="AL204" s="67">
        <f t="shared" si="458"/>
        <v>3693333.33</v>
      </c>
      <c r="AM204" s="67">
        <f t="shared" si="459"/>
        <v>0</v>
      </c>
      <c r="AN204" s="67">
        <f t="shared" si="460"/>
        <v>0</v>
      </c>
      <c r="AO204" s="67">
        <f>AO205</f>
        <v>-97960</v>
      </c>
      <c r="AP204" s="67">
        <f t="shared" ref="AP204:AQ205" si="531">AP205</f>
        <v>0</v>
      </c>
      <c r="AQ204" s="67">
        <f t="shared" si="531"/>
        <v>0</v>
      </c>
      <c r="AR204" s="67">
        <f t="shared" si="422"/>
        <v>3595373.33</v>
      </c>
      <c r="AS204" s="67">
        <f t="shared" si="423"/>
        <v>0</v>
      </c>
      <c r="AT204" s="67">
        <f t="shared" si="424"/>
        <v>0</v>
      </c>
    </row>
    <row r="205" spans="1:46" ht="25.5">
      <c r="A205" s="201"/>
      <c r="B205" s="91" t="s">
        <v>41</v>
      </c>
      <c r="C205" s="44" t="s">
        <v>16</v>
      </c>
      <c r="D205" s="44" t="s">
        <v>3</v>
      </c>
      <c r="E205" s="44" t="s">
        <v>99</v>
      </c>
      <c r="F205" s="79" t="s">
        <v>408</v>
      </c>
      <c r="G205" s="107" t="s">
        <v>39</v>
      </c>
      <c r="H205" s="67"/>
      <c r="I205" s="67"/>
      <c r="J205" s="67"/>
      <c r="K205" s="67"/>
      <c r="L205" s="67"/>
      <c r="M205" s="67"/>
      <c r="N205" s="67"/>
      <c r="O205" s="67"/>
      <c r="P205" s="67"/>
      <c r="Q205" s="67"/>
      <c r="R205" s="67"/>
      <c r="S205" s="67"/>
      <c r="T205" s="67"/>
      <c r="U205" s="67"/>
      <c r="V205" s="67"/>
      <c r="W205" s="67">
        <f>W206</f>
        <v>3693333.33</v>
      </c>
      <c r="X205" s="67">
        <f t="shared" si="525"/>
        <v>0</v>
      </c>
      <c r="Y205" s="67">
        <f t="shared" si="525"/>
        <v>0</v>
      </c>
      <c r="Z205" s="67">
        <f t="shared" si="526"/>
        <v>3693333.33</v>
      </c>
      <c r="AA205" s="67">
        <f t="shared" si="527"/>
        <v>0</v>
      </c>
      <c r="AB205" s="67">
        <f t="shared" si="528"/>
        <v>0</v>
      </c>
      <c r="AC205" s="67">
        <f>AC206</f>
        <v>0</v>
      </c>
      <c r="AD205" s="67">
        <f t="shared" si="529"/>
        <v>0</v>
      </c>
      <c r="AE205" s="67">
        <f t="shared" si="529"/>
        <v>0</v>
      </c>
      <c r="AF205" s="67">
        <f t="shared" si="419"/>
        <v>3693333.33</v>
      </c>
      <c r="AG205" s="67">
        <f t="shared" si="420"/>
        <v>0</v>
      </c>
      <c r="AH205" s="67">
        <f t="shared" si="421"/>
        <v>0</v>
      </c>
      <c r="AI205" s="67">
        <f>AI206</f>
        <v>0</v>
      </c>
      <c r="AJ205" s="67">
        <f t="shared" si="530"/>
        <v>0</v>
      </c>
      <c r="AK205" s="67">
        <f t="shared" si="530"/>
        <v>0</v>
      </c>
      <c r="AL205" s="67">
        <f t="shared" si="458"/>
        <v>3693333.33</v>
      </c>
      <c r="AM205" s="67">
        <f t="shared" si="459"/>
        <v>0</v>
      </c>
      <c r="AN205" s="67">
        <f t="shared" si="460"/>
        <v>0</v>
      </c>
      <c r="AO205" s="67">
        <f>AO206</f>
        <v>-97960</v>
      </c>
      <c r="AP205" s="67">
        <f t="shared" si="531"/>
        <v>0</v>
      </c>
      <c r="AQ205" s="67">
        <f t="shared" si="531"/>
        <v>0</v>
      </c>
      <c r="AR205" s="67">
        <f t="shared" si="422"/>
        <v>3595373.33</v>
      </c>
      <c r="AS205" s="67">
        <f t="shared" si="423"/>
        <v>0</v>
      </c>
      <c r="AT205" s="67">
        <f t="shared" si="424"/>
        <v>0</v>
      </c>
    </row>
    <row r="206" spans="1:46">
      <c r="A206" s="201"/>
      <c r="B206" s="91" t="s">
        <v>42</v>
      </c>
      <c r="C206" s="44" t="s">
        <v>16</v>
      </c>
      <c r="D206" s="44" t="s">
        <v>3</v>
      </c>
      <c r="E206" s="44" t="s">
        <v>99</v>
      </c>
      <c r="F206" s="79" t="s">
        <v>408</v>
      </c>
      <c r="G206" s="107" t="s">
        <v>40</v>
      </c>
      <c r="H206" s="67"/>
      <c r="I206" s="67"/>
      <c r="J206" s="67"/>
      <c r="K206" s="67"/>
      <c r="L206" s="67"/>
      <c r="M206" s="67"/>
      <c r="N206" s="67"/>
      <c r="O206" s="67"/>
      <c r="P206" s="67"/>
      <c r="Q206" s="67"/>
      <c r="R206" s="67"/>
      <c r="S206" s="67"/>
      <c r="T206" s="67"/>
      <c r="U206" s="67"/>
      <c r="V206" s="67"/>
      <c r="W206" s="67">
        <v>3693333.33</v>
      </c>
      <c r="X206" s="67"/>
      <c r="Y206" s="67"/>
      <c r="Z206" s="67">
        <f t="shared" si="526"/>
        <v>3693333.33</v>
      </c>
      <c r="AA206" s="67">
        <f t="shared" si="527"/>
        <v>0</v>
      </c>
      <c r="AB206" s="67">
        <f t="shared" si="528"/>
        <v>0</v>
      </c>
      <c r="AC206" s="67"/>
      <c r="AD206" s="67"/>
      <c r="AE206" s="67"/>
      <c r="AF206" s="67">
        <f t="shared" si="419"/>
        <v>3693333.33</v>
      </c>
      <c r="AG206" s="67">
        <f t="shared" si="420"/>
        <v>0</v>
      </c>
      <c r="AH206" s="67">
        <f t="shared" si="421"/>
        <v>0</v>
      </c>
      <c r="AI206" s="67"/>
      <c r="AJ206" s="67"/>
      <c r="AK206" s="67"/>
      <c r="AL206" s="67">
        <f t="shared" si="458"/>
        <v>3693333.33</v>
      </c>
      <c r="AM206" s="67">
        <f t="shared" si="459"/>
        <v>0</v>
      </c>
      <c r="AN206" s="67">
        <f t="shared" si="460"/>
        <v>0</v>
      </c>
      <c r="AO206" s="67">
        <v>-97960</v>
      </c>
      <c r="AP206" s="67"/>
      <c r="AQ206" s="67"/>
      <c r="AR206" s="67">
        <f t="shared" si="422"/>
        <v>3595373.33</v>
      </c>
      <c r="AS206" s="67">
        <f t="shared" si="423"/>
        <v>0</v>
      </c>
      <c r="AT206" s="67">
        <f t="shared" si="424"/>
        <v>0</v>
      </c>
    </row>
    <row r="207" spans="1:46" ht="39.75" customHeight="1">
      <c r="A207" s="247"/>
      <c r="B207" s="88" t="s">
        <v>474</v>
      </c>
      <c r="C207" s="44" t="s">
        <v>16</v>
      </c>
      <c r="D207" s="44" t="s">
        <v>3</v>
      </c>
      <c r="E207" s="44" t="s">
        <v>99</v>
      </c>
      <c r="F207" s="79" t="s">
        <v>473</v>
      </c>
      <c r="G207" s="107"/>
      <c r="H207" s="67"/>
      <c r="I207" s="67"/>
      <c r="J207" s="67"/>
      <c r="K207" s="67"/>
      <c r="L207" s="67"/>
      <c r="M207" s="67"/>
      <c r="N207" s="67"/>
      <c r="O207" s="67"/>
      <c r="P207" s="67"/>
      <c r="Q207" s="67"/>
      <c r="R207" s="67"/>
      <c r="S207" s="67"/>
      <c r="T207" s="67"/>
      <c r="U207" s="67"/>
      <c r="V207" s="67"/>
      <c r="W207" s="67"/>
      <c r="X207" s="67"/>
      <c r="Y207" s="67"/>
      <c r="Z207" s="67"/>
      <c r="AA207" s="67"/>
      <c r="AB207" s="67"/>
      <c r="AC207" s="67"/>
      <c r="AD207" s="67"/>
      <c r="AE207" s="67"/>
      <c r="AF207" s="67"/>
      <c r="AG207" s="67"/>
      <c r="AH207" s="67"/>
      <c r="AI207" s="67"/>
      <c r="AJ207" s="67"/>
      <c r="AK207" s="67"/>
      <c r="AL207" s="67"/>
      <c r="AM207" s="67"/>
      <c r="AN207" s="67"/>
      <c r="AO207" s="67">
        <f>AO208</f>
        <v>1449428.3</v>
      </c>
      <c r="AP207" s="67">
        <f t="shared" ref="AP207:AQ208" si="532">AP208</f>
        <v>0</v>
      </c>
      <c r="AQ207" s="67">
        <f t="shared" si="532"/>
        <v>0</v>
      </c>
      <c r="AR207" s="67">
        <f t="shared" ref="AR207:AR209" si="533">AL207+AO207</f>
        <v>1449428.3</v>
      </c>
      <c r="AS207" s="67">
        <f t="shared" ref="AS207:AS209" si="534">AM207+AP207</f>
        <v>0</v>
      </c>
      <c r="AT207" s="67">
        <f t="shared" ref="AT207:AT209" si="535">AN207+AQ207</f>
        <v>0</v>
      </c>
    </row>
    <row r="208" spans="1:46" ht="25.5">
      <c r="A208" s="247"/>
      <c r="B208" s="91" t="s">
        <v>41</v>
      </c>
      <c r="C208" s="44" t="s">
        <v>16</v>
      </c>
      <c r="D208" s="44" t="s">
        <v>3</v>
      </c>
      <c r="E208" s="44" t="s">
        <v>99</v>
      </c>
      <c r="F208" s="79" t="s">
        <v>473</v>
      </c>
      <c r="G208" s="107" t="s">
        <v>39</v>
      </c>
      <c r="H208" s="67"/>
      <c r="I208" s="67"/>
      <c r="J208" s="67"/>
      <c r="K208" s="67"/>
      <c r="L208" s="67"/>
      <c r="M208" s="67"/>
      <c r="N208" s="67"/>
      <c r="O208" s="67"/>
      <c r="P208" s="67"/>
      <c r="Q208" s="67"/>
      <c r="R208" s="67"/>
      <c r="S208" s="67"/>
      <c r="T208" s="67"/>
      <c r="U208" s="67"/>
      <c r="V208" s="67"/>
      <c r="W208" s="67"/>
      <c r="X208" s="67"/>
      <c r="Y208" s="67"/>
      <c r="Z208" s="67"/>
      <c r="AA208" s="67"/>
      <c r="AB208" s="67"/>
      <c r="AC208" s="67"/>
      <c r="AD208" s="67"/>
      <c r="AE208" s="67"/>
      <c r="AF208" s="67"/>
      <c r="AG208" s="67"/>
      <c r="AH208" s="67"/>
      <c r="AI208" s="67"/>
      <c r="AJ208" s="67"/>
      <c r="AK208" s="67"/>
      <c r="AL208" s="67"/>
      <c r="AM208" s="67"/>
      <c r="AN208" s="67"/>
      <c r="AO208" s="67">
        <f>AO209</f>
        <v>1449428.3</v>
      </c>
      <c r="AP208" s="67">
        <f t="shared" si="532"/>
        <v>0</v>
      </c>
      <c r="AQ208" s="67">
        <f t="shared" si="532"/>
        <v>0</v>
      </c>
      <c r="AR208" s="67">
        <f t="shared" si="533"/>
        <v>1449428.3</v>
      </c>
      <c r="AS208" s="67">
        <f t="shared" si="534"/>
        <v>0</v>
      </c>
      <c r="AT208" s="67">
        <f t="shared" si="535"/>
        <v>0</v>
      </c>
    </row>
    <row r="209" spans="1:46">
      <c r="A209" s="247"/>
      <c r="B209" s="91" t="s">
        <v>42</v>
      </c>
      <c r="C209" s="44" t="s">
        <v>16</v>
      </c>
      <c r="D209" s="44" t="s">
        <v>3</v>
      </c>
      <c r="E209" s="44" t="s">
        <v>99</v>
      </c>
      <c r="F209" s="79" t="s">
        <v>473</v>
      </c>
      <c r="G209" s="107" t="s">
        <v>40</v>
      </c>
      <c r="H209" s="67"/>
      <c r="I209" s="67"/>
      <c r="J209" s="67"/>
      <c r="K209" s="67"/>
      <c r="L209" s="67"/>
      <c r="M209" s="67"/>
      <c r="N209" s="67"/>
      <c r="O209" s="67"/>
      <c r="P209" s="67"/>
      <c r="Q209" s="67"/>
      <c r="R209" s="67"/>
      <c r="S209" s="67"/>
      <c r="T209" s="67"/>
      <c r="U209" s="67"/>
      <c r="V209" s="67"/>
      <c r="W209" s="67"/>
      <c r="X209" s="67"/>
      <c r="Y209" s="67"/>
      <c r="Z209" s="67"/>
      <c r="AA209" s="67"/>
      <c r="AB209" s="67"/>
      <c r="AC209" s="67"/>
      <c r="AD209" s="67"/>
      <c r="AE209" s="67"/>
      <c r="AF209" s="67"/>
      <c r="AG209" s="67"/>
      <c r="AH209" s="67"/>
      <c r="AI209" s="67"/>
      <c r="AJ209" s="67"/>
      <c r="AK209" s="67"/>
      <c r="AL209" s="67"/>
      <c r="AM209" s="67"/>
      <c r="AN209" s="67"/>
      <c r="AO209" s="67">
        <v>1449428.3</v>
      </c>
      <c r="AP209" s="67"/>
      <c r="AQ209" s="67"/>
      <c r="AR209" s="67">
        <f t="shared" si="533"/>
        <v>1449428.3</v>
      </c>
      <c r="AS209" s="67">
        <f t="shared" si="534"/>
        <v>0</v>
      </c>
      <c r="AT209" s="67">
        <f t="shared" si="535"/>
        <v>0</v>
      </c>
    </row>
    <row r="210" spans="1:46" ht="25.5">
      <c r="A210" s="201"/>
      <c r="B210" s="88" t="s">
        <v>381</v>
      </c>
      <c r="C210" s="44" t="s">
        <v>16</v>
      </c>
      <c r="D210" s="44" t="s">
        <v>3</v>
      </c>
      <c r="E210" s="44" t="s">
        <v>99</v>
      </c>
      <c r="F210" s="79" t="s">
        <v>380</v>
      </c>
      <c r="G210" s="107"/>
      <c r="H210" s="67"/>
      <c r="I210" s="67"/>
      <c r="J210" s="67"/>
      <c r="K210" s="67"/>
      <c r="L210" s="67"/>
      <c r="M210" s="67"/>
      <c r="N210" s="67"/>
      <c r="O210" s="67"/>
      <c r="P210" s="67"/>
      <c r="Q210" s="67">
        <f>Q211</f>
        <v>1410850.8199999998</v>
      </c>
      <c r="R210" s="67">
        <f t="shared" ref="R210:S211" si="536">R211</f>
        <v>0</v>
      </c>
      <c r="S210" s="67">
        <f t="shared" si="536"/>
        <v>0</v>
      </c>
      <c r="T210" s="67">
        <f t="shared" ref="T210:T212" si="537">N210+Q210</f>
        <v>1410850.8199999998</v>
      </c>
      <c r="U210" s="67">
        <f t="shared" ref="U210:U212" si="538">O210+R210</f>
        <v>0</v>
      </c>
      <c r="V210" s="67">
        <f t="shared" ref="V210:V212" si="539">P210+S210</f>
        <v>0</v>
      </c>
      <c r="W210" s="67">
        <f>W211</f>
        <v>0</v>
      </c>
      <c r="X210" s="67">
        <f t="shared" ref="X210:Y211" si="540">X211</f>
        <v>0</v>
      </c>
      <c r="Y210" s="67">
        <f t="shared" si="540"/>
        <v>0</v>
      </c>
      <c r="Z210" s="67">
        <f t="shared" si="416"/>
        <v>1410850.8199999998</v>
      </c>
      <c r="AA210" s="67">
        <f t="shared" si="417"/>
        <v>0</v>
      </c>
      <c r="AB210" s="67">
        <f t="shared" si="418"/>
        <v>0</v>
      </c>
      <c r="AC210" s="67">
        <f>AC211</f>
        <v>0</v>
      </c>
      <c r="AD210" s="67">
        <f t="shared" ref="AD210:AE211" si="541">AD211</f>
        <v>0</v>
      </c>
      <c r="AE210" s="67">
        <f t="shared" si="541"/>
        <v>0</v>
      </c>
      <c r="AF210" s="67">
        <f t="shared" si="419"/>
        <v>1410850.8199999998</v>
      </c>
      <c r="AG210" s="67">
        <f t="shared" si="420"/>
        <v>0</v>
      </c>
      <c r="AH210" s="67">
        <f t="shared" si="421"/>
        <v>0</v>
      </c>
      <c r="AI210" s="67">
        <f>AI211</f>
        <v>0</v>
      </c>
      <c r="AJ210" s="67">
        <f t="shared" ref="AJ210:AK211" si="542">AJ211</f>
        <v>0</v>
      </c>
      <c r="AK210" s="67">
        <f t="shared" si="542"/>
        <v>0</v>
      </c>
      <c r="AL210" s="67">
        <f t="shared" si="458"/>
        <v>1410850.8199999998</v>
      </c>
      <c r="AM210" s="67">
        <f t="shared" si="459"/>
        <v>0</v>
      </c>
      <c r="AN210" s="67">
        <f t="shared" si="460"/>
        <v>0</v>
      </c>
      <c r="AO210" s="67">
        <f>AO211</f>
        <v>0</v>
      </c>
      <c r="AP210" s="67">
        <f t="shared" ref="AP210:AQ211" si="543">AP211</f>
        <v>0</v>
      </c>
      <c r="AQ210" s="67">
        <f t="shared" si="543"/>
        <v>0</v>
      </c>
      <c r="AR210" s="67">
        <f t="shared" si="422"/>
        <v>1410850.8199999998</v>
      </c>
      <c r="AS210" s="67">
        <f t="shared" si="423"/>
        <v>0</v>
      </c>
      <c r="AT210" s="67">
        <f t="shared" si="424"/>
        <v>0</v>
      </c>
    </row>
    <row r="211" spans="1:46" ht="25.5">
      <c r="A211" s="201"/>
      <c r="B211" s="30" t="s">
        <v>41</v>
      </c>
      <c r="C211" s="44" t="s">
        <v>16</v>
      </c>
      <c r="D211" s="44" t="s">
        <v>3</v>
      </c>
      <c r="E211" s="44" t="s">
        <v>99</v>
      </c>
      <c r="F211" s="79" t="s">
        <v>380</v>
      </c>
      <c r="G211" s="107" t="s">
        <v>39</v>
      </c>
      <c r="H211" s="67"/>
      <c r="I211" s="67"/>
      <c r="J211" s="67"/>
      <c r="K211" s="67"/>
      <c r="L211" s="67"/>
      <c r="M211" s="67"/>
      <c r="N211" s="67"/>
      <c r="O211" s="67"/>
      <c r="P211" s="67"/>
      <c r="Q211" s="67">
        <f>Q212</f>
        <v>1410850.8199999998</v>
      </c>
      <c r="R211" s="67">
        <f t="shared" si="536"/>
        <v>0</v>
      </c>
      <c r="S211" s="67">
        <f t="shared" si="536"/>
        <v>0</v>
      </c>
      <c r="T211" s="67">
        <f t="shared" si="537"/>
        <v>1410850.8199999998</v>
      </c>
      <c r="U211" s="67">
        <f t="shared" si="538"/>
        <v>0</v>
      </c>
      <c r="V211" s="67">
        <f t="shared" si="539"/>
        <v>0</v>
      </c>
      <c r="W211" s="67">
        <f>W212</f>
        <v>0</v>
      </c>
      <c r="X211" s="67">
        <f t="shared" si="540"/>
        <v>0</v>
      </c>
      <c r="Y211" s="67">
        <f t="shared" si="540"/>
        <v>0</v>
      </c>
      <c r="Z211" s="67">
        <f t="shared" si="416"/>
        <v>1410850.8199999998</v>
      </c>
      <c r="AA211" s="67">
        <f t="shared" si="417"/>
        <v>0</v>
      </c>
      <c r="AB211" s="67">
        <f t="shared" si="418"/>
        <v>0</v>
      </c>
      <c r="AC211" s="67">
        <f>AC212</f>
        <v>0</v>
      </c>
      <c r="AD211" s="67">
        <f t="shared" si="541"/>
        <v>0</v>
      </c>
      <c r="AE211" s="67">
        <f t="shared" si="541"/>
        <v>0</v>
      </c>
      <c r="AF211" s="67">
        <f t="shared" si="419"/>
        <v>1410850.8199999998</v>
      </c>
      <c r="AG211" s="67">
        <f t="shared" si="420"/>
        <v>0</v>
      </c>
      <c r="AH211" s="67">
        <f t="shared" si="421"/>
        <v>0</v>
      </c>
      <c r="AI211" s="67">
        <f>AI212</f>
        <v>0</v>
      </c>
      <c r="AJ211" s="67">
        <f t="shared" si="542"/>
        <v>0</v>
      </c>
      <c r="AK211" s="67">
        <f t="shared" si="542"/>
        <v>0</v>
      </c>
      <c r="AL211" s="67">
        <f t="shared" si="458"/>
        <v>1410850.8199999998</v>
      </c>
      <c r="AM211" s="67">
        <f t="shared" si="459"/>
        <v>0</v>
      </c>
      <c r="AN211" s="67">
        <f t="shared" si="460"/>
        <v>0</v>
      </c>
      <c r="AO211" s="67">
        <f>AO212</f>
        <v>0</v>
      </c>
      <c r="AP211" s="67">
        <f t="shared" si="543"/>
        <v>0</v>
      </c>
      <c r="AQ211" s="67">
        <f t="shared" si="543"/>
        <v>0</v>
      </c>
      <c r="AR211" s="67">
        <f t="shared" si="422"/>
        <v>1410850.8199999998</v>
      </c>
      <c r="AS211" s="67">
        <f t="shared" si="423"/>
        <v>0</v>
      </c>
      <c r="AT211" s="67">
        <f t="shared" si="424"/>
        <v>0</v>
      </c>
    </row>
    <row r="212" spans="1:46">
      <c r="A212" s="201"/>
      <c r="B212" s="29" t="s">
        <v>42</v>
      </c>
      <c r="C212" s="44" t="s">
        <v>16</v>
      </c>
      <c r="D212" s="44" t="s">
        <v>3</v>
      </c>
      <c r="E212" s="44" t="s">
        <v>99</v>
      </c>
      <c r="F212" s="79" t="s">
        <v>380</v>
      </c>
      <c r="G212" s="107" t="s">
        <v>40</v>
      </c>
      <c r="H212" s="67"/>
      <c r="I212" s="67"/>
      <c r="J212" s="67"/>
      <c r="K212" s="67"/>
      <c r="L212" s="67"/>
      <c r="M212" s="67"/>
      <c r="N212" s="67"/>
      <c r="O212" s="67"/>
      <c r="P212" s="67"/>
      <c r="Q212" s="67">
        <f>1100463.64+310387.18</f>
        <v>1410850.8199999998</v>
      </c>
      <c r="R212" s="67"/>
      <c r="S212" s="67"/>
      <c r="T212" s="67">
        <f t="shared" si="537"/>
        <v>1410850.8199999998</v>
      </c>
      <c r="U212" s="67">
        <f t="shared" si="538"/>
        <v>0</v>
      </c>
      <c r="V212" s="67">
        <f t="shared" si="539"/>
        <v>0</v>
      </c>
      <c r="W212" s="67"/>
      <c r="X212" s="67"/>
      <c r="Y212" s="67"/>
      <c r="Z212" s="67">
        <f t="shared" si="416"/>
        <v>1410850.8199999998</v>
      </c>
      <c r="AA212" s="67">
        <f t="shared" si="417"/>
        <v>0</v>
      </c>
      <c r="AB212" s="67">
        <f t="shared" si="418"/>
        <v>0</v>
      </c>
      <c r="AC212" s="67"/>
      <c r="AD212" s="67"/>
      <c r="AE212" s="67"/>
      <c r="AF212" s="67">
        <f t="shared" si="419"/>
        <v>1410850.8199999998</v>
      </c>
      <c r="AG212" s="67">
        <f t="shared" si="420"/>
        <v>0</v>
      </c>
      <c r="AH212" s="67">
        <f t="shared" si="421"/>
        <v>0</v>
      </c>
      <c r="AI212" s="67"/>
      <c r="AJ212" s="67"/>
      <c r="AK212" s="67"/>
      <c r="AL212" s="67">
        <f t="shared" si="458"/>
        <v>1410850.8199999998</v>
      </c>
      <c r="AM212" s="67">
        <f t="shared" si="459"/>
        <v>0</v>
      </c>
      <c r="AN212" s="67">
        <f t="shared" si="460"/>
        <v>0</v>
      </c>
      <c r="AO212" s="67"/>
      <c r="AP212" s="67"/>
      <c r="AQ212" s="67"/>
      <c r="AR212" s="67">
        <f t="shared" si="422"/>
        <v>1410850.8199999998</v>
      </c>
      <c r="AS212" s="67">
        <f t="shared" si="423"/>
        <v>0</v>
      </c>
      <c r="AT212" s="67">
        <f t="shared" si="424"/>
        <v>0</v>
      </c>
    </row>
    <row r="213" spans="1:46">
      <c r="A213" s="201"/>
      <c r="B213" s="88" t="s">
        <v>359</v>
      </c>
      <c r="C213" s="44" t="s">
        <v>16</v>
      </c>
      <c r="D213" s="44" t="s">
        <v>3</v>
      </c>
      <c r="E213" s="79" t="s">
        <v>357</v>
      </c>
      <c r="F213" s="79" t="s">
        <v>358</v>
      </c>
      <c r="G213" s="107"/>
      <c r="H213" s="67">
        <f>H214</f>
        <v>0</v>
      </c>
      <c r="I213" s="67">
        <f t="shared" ref="I213:M214" si="544">I214</f>
        <v>0</v>
      </c>
      <c r="J213" s="67">
        <f t="shared" si="544"/>
        <v>0</v>
      </c>
      <c r="K213" s="67">
        <f t="shared" si="544"/>
        <v>111111.11</v>
      </c>
      <c r="L213" s="67">
        <f t="shared" si="544"/>
        <v>0</v>
      </c>
      <c r="M213" s="67">
        <f t="shared" si="544"/>
        <v>0</v>
      </c>
      <c r="N213" s="67">
        <f t="shared" ref="N213:N215" si="545">H213+K213</f>
        <v>111111.11</v>
      </c>
      <c r="O213" s="67">
        <f t="shared" ref="O213:O215" si="546">I213+L213</f>
        <v>0</v>
      </c>
      <c r="P213" s="67">
        <f t="shared" ref="P213:P215" si="547">J213+M213</f>
        <v>0</v>
      </c>
      <c r="Q213" s="67">
        <f t="shared" ref="Q213:S214" si="548">Q214</f>
        <v>31339.03</v>
      </c>
      <c r="R213" s="67">
        <f t="shared" si="548"/>
        <v>0</v>
      </c>
      <c r="S213" s="67">
        <f t="shared" si="548"/>
        <v>0</v>
      </c>
      <c r="T213" s="67">
        <f t="shared" si="413"/>
        <v>142450.14000000001</v>
      </c>
      <c r="U213" s="67">
        <f t="shared" si="414"/>
        <v>0</v>
      </c>
      <c r="V213" s="67">
        <f t="shared" si="415"/>
        <v>0</v>
      </c>
      <c r="W213" s="67">
        <f t="shared" ref="W213:Y214" si="549">W214</f>
        <v>0</v>
      </c>
      <c r="X213" s="67">
        <f t="shared" si="549"/>
        <v>0</v>
      </c>
      <c r="Y213" s="67">
        <f t="shared" si="549"/>
        <v>0</v>
      </c>
      <c r="Z213" s="67">
        <f t="shared" si="416"/>
        <v>142450.14000000001</v>
      </c>
      <c r="AA213" s="67">
        <f t="shared" si="417"/>
        <v>0</v>
      </c>
      <c r="AB213" s="67">
        <f t="shared" si="418"/>
        <v>0</v>
      </c>
      <c r="AC213" s="67">
        <f t="shared" ref="AC213:AE214" si="550">AC214</f>
        <v>0</v>
      </c>
      <c r="AD213" s="67">
        <f t="shared" si="550"/>
        <v>0</v>
      </c>
      <c r="AE213" s="67">
        <f t="shared" si="550"/>
        <v>0</v>
      </c>
      <c r="AF213" s="67">
        <f t="shared" si="419"/>
        <v>142450.14000000001</v>
      </c>
      <c r="AG213" s="67">
        <f t="shared" si="420"/>
        <v>0</v>
      </c>
      <c r="AH213" s="67">
        <f t="shared" si="421"/>
        <v>0</v>
      </c>
      <c r="AI213" s="67">
        <f t="shared" ref="AI213:AK214" si="551">AI214</f>
        <v>0</v>
      </c>
      <c r="AJ213" s="67">
        <f t="shared" si="551"/>
        <v>0</v>
      </c>
      <c r="AK213" s="67">
        <f t="shared" si="551"/>
        <v>0</v>
      </c>
      <c r="AL213" s="67">
        <f t="shared" si="458"/>
        <v>142450.14000000001</v>
      </c>
      <c r="AM213" s="67">
        <f t="shared" si="459"/>
        <v>0</v>
      </c>
      <c r="AN213" s="67">
        <f t="shared" si="460"/>
        <v>0</v>
      </c>
      <c r="AO213" s="67">
        <f t="shared" ref="AO213:AQ214" si="552">AO214</f>
        <v>0</v>
      </c>
      <c r="AP213" s="67">
        <f t="shared" si="552"/>
        <v>0</v>
      </c>
      <c r="AQ213" s="67">
        <f t="shared" si="552"/>
        <v>0</v>
      </c>
      <c r="AR213" s="67">
        <f t="shared" si="422"/>
        <v>142450.14000000001</v>
      </c>
      <c r="AS213" s="67">
        <f t="shared" si="423"/>
        <v>0</v>
      </c>
      <c r="AT213" s="67">
        <f t="shared" si="424"/>
        <v>0</v>
      </c>
    </row>
    <row r="214" spans="1:46" ht="25.5">
      <c r="A214" s="201"/>
      <c r="B214" s="30" t="s">
        <v>41</v>
      </c>
      <c r="C214" s="44" t="s">
        <v>16</v>
      </c>
      <c r="D214" s="44" t="s">
        <v>3</v>
      </c>
      <c r="E214" s="79" t="s">
        <v>357</v>
      </c>
      <c r="F214" s="79" t="s">
        <v>358</v>
      </c>
      <c r="G214" s="107" t="s">
        <v>39</v>
      </c>
      <c r="H214" s="67">
        <f>H215</f>
        <v>0</v>
      </c>
      <c r="I214" s="67">
        <f t="shared" si="544"/>
        <v>0</v>
      </c>
      <c r="J214" s="67">
        <f t="shared" si="544"/>
        <v>0</v>
      </c>
      <c r="K214" s="67">
        <f t="shared" si="544"/>
        <v>111111.11</v>
      </c>
      <c r="L214" s="67">
        <f t="shared" si="544"/>
        <v>0</v>
      </c>
      <c r="M214" s="67">
        <f t="shared" si="544"/>
        <v>0</v>
      </c>
      <c r="N214" s="67">
        <f t="shared" si="545"/>
        <v>111111.11</v>
      </c>
      <c r="O214" s="67">
        <f t="shared" si="546"/>
        <v>0</v>
      </c>
      <c r="P214" s="67">
        <f t="shared" si="547"/>
        <v>0</v>
      </c>
      <c r="Q214" s="67">
        <f t="shared" si="548"/>
        <v>31339.03</v>
      </c>
      <c r="R214" s="67">
        <f t="shared" si="548"/>
        <v>0</v>
      </c>
      <c r="S214" s="67">
        <f t="shared" si="548"/>
        <v>0</v>
      </c>
      <c r="T214" s="67">
        <f t="shared" si="413"/>
        <v>142450.14000000001</v>
      </c>
      <c r="U214" s="67">
        <f t="shared" si="414"/>
        <v>0</v>
      </c>
      <c r="V214" s="67">
        <f t="shared" si="415"/>
        <v>0</v>
      </c>
      <c r="W214" s="67">
        <f t="shared" si="549"/>
        <v>0</v>
      </c>
      <c r="X214" s="67">
        <f t="shared" si="549"/>
        <v>0</v>
      </c>
      <c r="Y214" s="67">
        <f t="shared" si="549"/>
        <v>0</v>
      </c>
      <c r="Z214" s="67">
        <f t="shared" si="416"/>
        <v>142450.14000000001</v>
      </c>
      <c r="AA214" s="67">
        <f t="shared" si="417"/>
        <v>0</v>
      </c>
      <c r="AB214" s="67">
        <f t="shared" si="418"/>
        <v>0</v>
      </c>
      <c r="AC214" s="67">
        <f t="shared" si="550"/>
        <v>0</v>
      </c>
      <c r="AD214" s="67">
        <f t="shared" si="550"/>
        <v>0</v>
      </c>
      <c r="AE214" s="67">
        <f t="shared" si="550"/>
        <v>0</v>
      </c>
      <c r="AF214" s="67">
        <f t="shared" si="419"/>
        <v>142450.14000000001</v>
      </c>
      <c r="AG214" s="67">
        <f t="shared" si="420"/>
        <v>0</v>
      </c>
      <c r="AH214" s="67">
        <f t="shared" si="421"/>
        <v>0</v>
      </c>
      <c r="AI214" s="67">
        <f t="shared" si="551"/>
        <v>0</v>
      </c>
      <c r="AJ214" s="67">
        <f t="shared" si="551"/>
        <v>0</v>
      </c>
      <c r="AK214" s="67">
        <f t="shared" si="551"/>
        <v>0</v>
      </c>
      <c r="AL214" s="67">
        <f t="shared" si="458"/>
        <v>142450.14000000001</v>
      </c>
      <c r="AM214" s="67">
        <f t="shared" si="459"/>
        <v>0</v>
      </c>
      <c r="AN214" s="67">
        <f t="shared" si="460"/>
        <v>0</v>
      </c>
      <c r="AO214" s="67">
        <f t="shared" si="552"/>
        <v>0</v>
      </c>
      <c r="AP214" s="67">
        <f t="shared" si="552"/>
        <v>0</v>
      </c>
      <c r="AQ214" s="67">
        <f t="shared" si="552"/>
        <v>0</v>
      </c>
      <c r="AR214" s="67">
        <f t="shared" si="422"/>
        <v>142450.14000000001</v>
      </c>
      <c r="AS214" s="67">
        <f t="shared" si="423"/>
        <v>0</v>
      </c>
      <c r="AT214" s="67">
        <f t="shared" si="424"/>
        <v>0</v>
      </c>
    </row>
    <row r="215" spans="1:46">
      <c r="A215" s="201"/>
      <c r="B215" s="29" t="s">
        <v>42</v>
      </c>
      <c r="C215" s="44" t="s">
        <v>16</v>
      </c>
      <c r="D215" s="44" t="s">
        <v>3</v>
      </c>
      <c r="E215" s="79" t="s">
        <v>357</v>
      </c>
      <c r="F215" s="79" t="s">
        <v>358</v>
      </c>
      <c r="G215" s="107" t="s">
        <v>40</v>
      </c>
      <c r="H215" s="67"/>
      <c r="I215" s="67"/>
      <c r="J215" s="67"/>
      <c r="K215" s="67">
        <v>111111.11</v>
      </c>
      <c r="L215" s="67"/>
      <c r="M215" s="67"/>
      <c r="N215" s="67">
        <f t="shared" si="545"/>
        <v>111111.11</v>
      </c>
      <c r="O215" s="67">
        <f t="shared" si="546"/>
        <v>0</v>
      </c>
      <c r="P215" s="67">
        <f t="shared" si="547"/>
        <v>0</v>
      </c>
      <c r="Q215" s="67">
        <v>31339.03</v>
      </c>
      <c r="R215" s="67"/>
      <c r="S215" s="67"/>
      <c r="T215" s="67">
        <f t="shared" si="413"/>
        <v>142450.14000000001</v>
      </c>
      <c r="U215" s="67">
        <f t="shared" si="414"/>
        <v>0</v>
      </c>
      <c r="V215" s="67">
        <f t="shared" si="415"/>
        <v>0</v>
      </c>
      <c r="W215" s="67"/>
      <c r="X215" s="67"/>
      <c r="Y215" s="67"/>
      <c r="Z215" s="67">
        <f t="shared" si="416"/>
        <v>142450.14000000001</v>
      </c>
      <c r="AA215" s="67">
        <f t="shared" si="417"/>
        <v>0</v>
      </c>
      <c r="AB215" s="67">
        <f t="shared" si="418"/>
        <v>0</v>
      </c>
      <c r="AC215" s="67"/>
      <c r="AD215" s="67"/>
      <c r="AE215" s="67"/>
      <c r="AF215" s="67">
        <f t="shared" si="419"/>
        <v>142450.14000000001</v>
      </c>
      <c r="AG215" s="67">
        <f t="shared" si="420"/>
        <v>0</v>
      </c>
      <c r="AH215" s="67">
        <f t="shared" si="421"/>
        <v>0</v>
      </c>
      <c r="AI215" s="67"/>
      <c r="AJ215" s="67"/>
      <c r="AK215" s="67"/>
      <c r="AL215" s="67">
        <f t="shared" si="458"/>
        <v>142450.14000000001</v>
      </c>
      <c r="AM215" s="67">
        <f t="shared" si="459"/>
        <v>0</v>
      </c>
      <c r="AN215" s="67">
        <f t="shared" si="460"/>
        <v>0</v>
      </c>
      <c r="AO215" s="67"/>
      <c r="AP215" s="67"/>
      <c r="AQ215" s="67"/>
      <c r="AR215" s="67">
        <f t="shared" si="422"/>
        <v>142450.14000000001</v>
      </c>
      <c r="AS215" s="67">
        <f t="shared" si="423"/>
        <v>0</v>
      </c>
      <c r="AT215" s="67">
        <f t="shared" si="424"/>
        <v>0</v>
      </c>
    </row>
    <row r="216" spans="1:46" ht="25.5">
      <c r="A216" s="36" t="s">
        <v>79</v>
      </c>
      <c r="B216" s="87" t="s">
        <v>77</v>
      </c>
      <c r="C216" s="6" t="s">
        <v>16</v>
      </c>
      <c r="D216" s="6" t="s">
        <v>10</v>
      </c>
      <c r="E216" s="6" t="s">
        <v>99</v>
      </c>
      <c r="F216" s="6" t="s">
        <v>100</v>
      </c>
      <c r="G216" s="18"/>
      <c r="H216" s="64">
        <f t="shared" ref="H216:M216" si="553">H223+H226+H229+H247+H241+H250+H220</f>
        <v>32993690.810000002</v>
      </c>
      <c r="I216" s="64">
        <f t="shared" si="553"/>
        <v>32313712.100000001</v>
      </c>
      <c r="J216" s="64">
        <f t="shared" si="553"/>
        <v>32029329.300000001</v>
      </c>
      <c r="K216" s="64">
        <f t="shared" si="553"/>
        <v>46761.040000000008</v>
      </c>
      <c r="L216" s="64">
        <f t="shared" si="553"/>
        <v>-32430.240000000002</v>
      </c>
      <c r="M216" s="64">
        <f t="shared" si="553"/>
        <v>262382.61</v>
      </c>
      <c r="N216" s="64">
        <f t="shared" si="241"/>
        <v>33040451.850000001</v>
      </c>
      <c r="O216" s="64">
        <f t="shared" si="242"/>
        <v>32281281.860000003</v>
      </c>
      <c r="P216" s="64">
        <f t="shared" si="243"/>
        <v>32291711.91</v>
      </c>
      <c r="Q216" s="64">
        <f>Q223+Q226+Q229+Q247+Q241+Q250+Q220+Q217+Q235</f>
        <v>-254008.87</v>
      </c>
      <c r="R216" s="64">
        <f>R223+R226+R229+R247+R241+R250+R220+R217+R235</f>
        <v>0</v>
      </c>
      <c r="S216" s="64">
        <f>S223+S226+S229+S247+S241+S250+S220+S217+S235</f>
        <v>0</v>
      </c>
      <c r="T216" s="64">
        <f t="shared" si="413"/>
        <v>32786442.98</v>
      </c>
      <c r="U216" s="64">
        <f t="shared" si="414"/>
        <v>32281281.860000003</v>
      </c>
      <c r="V216" s="64">
        <f t="shared" si="415"/>
        <v>32291711.91</v>
      </c>
      <c r="W216" s="64">
        <f>W223+W226+W229+W247+W241+W250+W220+W217+W235+W232+W238</f>
        <v>17233465.690000001</v>
      </c>
      <c r="X216" s="64">
        <f t="shared" ref="X216:Y216" si="554">X223+X226+X229+X247+X241+X250+X220+X217+X235+X232+X238</f>
        <v>0</v>
      </c>
      <c r="Y216" s="64">
        <f t="shared" si="554"/>
        <v>0</v>
      </c>
      <c r="Z216" s="64">
        <f t="shared" si="416"/>
        <v>50019908.670000002</v>
      </c>
      <c r="AA216" s="64">
        <f t="shared" si="417"/>
        <v>32281281.860000003</v>
      </c>
      <c r="AB216" s="64">
        <f t="shared" si="418"/>
        <v>32291711.91</v>
      </c>
      <c r="AC216" s="64">
        <f>AC223+AC226+AC229+AC247+AC241+AC250+AC220+AC217+AC235+AC232+AC238</f>
        <v>-580205.09</v>
      </c>
      <c r="AD216" s="64">
        <f t="shared" ref="AD216:AE216" si="555">AD223+AD226+AD229+AD247+AD241+AD250+AD220+AD217+AD235+AD232+AD238</f>
        <v>0</v>
      </c>
      <c r="AE216" s="64">
        <f t="shared" si="555"/>
        <v>0</v>
      </c>
      <c r="AF216" s="64">
        <f t="shared" si="419"/>
        <v>49439703.579999998</v>
      </c>
      <c r="AG216" s="64">
        <f t="shared" si="420"/>
        <v>32281281.860000003</v>
      </c>
      <c r="AH216" s="64">
        <f t="shared" si="421"/>
        <v>32291711.91</v>
      </c>
      <c r="AI216" s="64">
        <f>AI223+AI226+AI229+AI247+AI241+AI250+AI220+AI217+AI235+AI232+AI238</f>
        <v>0</v>
      </c>
      <c r="AJ216" s="64">
        <f t="shared" ref="AJ216:AK216" si="556">AJ223+AJ226+AJ229+AJ247+AJ241+AJ250+AJ220+AJ217+AJ235+AJ232+AJ238</f>
        <v>0</v>
      </c>
      <c r="AK216" s="64">
        <f t="shared" si="556"/>
        <v>0</v>
      </c>
      <c r="AL216" s="64">
        <f t="shared" si="458"/>
        <v>49439703.579999998</v>
      </c>
      <c r="AM216" s="64">
        <f t="shared" si="459"/>
        <v>32281281.860000003</v>
      </c>
      <c r="AN216" s="64">
        <f t="shared" si="460"/>
        <v>32291711.91</v>
      </c>
      <c r="AO216" s="64">
        <f>AO223+AO226+AO229+AO247+AO241+AO250+AO220+AO217+AO235+AO232+AO238+AO244</f>
        <v>963332.44000000006</v>
      </c>
      <c r="AP216" s="64">
        <f t="shared" ref="AP216:AQ216" si="557">AP223+AP226+AP229+AP247+AP241+AP250+AP220+AP217+AP235+AP232+AP238+AP244</f>
        <v>0</v>
      </c>
      <c r="AQ216" s="64">
        <f t="shared" si="557"/>
        <v>0</v>
      </c>
      <c r="AR216" s="64">
        <f t="shared" si="422"/>
        <v>50403036.019999996</v>
      </c>
      <c r="AS216" s="64">
        <f t="shared" si="423"/>
        <v>32281281.860000003</v>
      </c>
      <c r="AT216" s="64">
        <f t="shared" si="424"/>
        <v>32291711.91</v>
      </c>
    </row>
    <row r="217" spans="1:46">
      <c r="A217" s="206"/>
      <c r="B217" s="88" t="s">
        <v>304</v>
      </c>
      <c r="C217" s="79" t="s">
        <v>16</v>
      </c>
      <c r="D217" s="5" t="s">
        <v>10</v>
      </c>
      <c r="E217" s="79" t="s">
        <v>99</v>
      </c>
      <c r="F217" s="79" t="s">
        <v>128</v>
      </c>
      <c r="G217" s="107"/>
      <c r="H217" s="70"/>
      <c r="I217" s="70"/>
      <c r="J217" s="70"/>
      <c r="K217" s="70"/>
      <c r="L217" s="70"/>
      <c r="M217" s="70"/>
      <c r="N217" s="70"/>
      <c r="O217" s="70"/>
      <c r="P217" s="70"/>
      <c r="Q217" s="70">
        <f>Q218</f>
        <v>43200</v>
      </c>
      <c r="R217" s="70">
        <f t="shared" ref="R217:R218" si="558">R218</f>
        <v>0</v>
      </c>
      <c r="S217" s="70">
        <f t="shared" ref="S217:S218" si="559">S218</f>
        <v>0</v>
      </c>
      <c r="T217" s="70">
        <f t="shared" si="413"/>
        <v>43200</v>
      </c>
      <c r="U217" s="70">
        <f t="shared" si="414"/>
        <v>0</v>
      </c>
      <c r="V217" s="70">
        <f t="shared" si="415"/>
        <v>0</v>
      </c>
      <c r="W217" s="70">
        <f>W218</f>
        <v>0</v>
      </c>
      <c r="X217" s="70">
        <f t="shared" ref="X217:Y218" si="560">X218</f>
        <v>0</v>
      </c>
      <c r="Y217" s="70">
        <f t="shared" si="560"/>
        <v>0</v>
      </c>
      <c r="Z217" s="70">
        <f t="shared" si="416"/>
        <v>43200</v>
      </c>
      <c r="AA217" s="70">
        <f t="shared" si="417"/>
        <v>0</v>
      </c>
      <c r="AB217" s="70">
        <f t="shared" si="418"/>
        <v>0</v>
      </c>
      <c r="AC217" s="70">
        <f>AC218</f>
        <v>0</v>
      </c>
      <c r="AD217" s="70">
        <f t="shared" ref="AD217:AE218" si="561">AD218</f>
        <v>0</v>
      </c>
      <c r="AE217" s="70">
        <f t="shared" si="561"/>
        <v>0</v>
      </c>
      <c r="AF217" s="70">
        <f t="shared" si="419"/>
        <v>43200</v>
      </c>
      <c r="AG217" s="70">
        <f t="shared" si="420"/>
        <v>0</v>
      </c>
      <c r="AH217" s="70">
        <f t="shared" si="421"/>
        <v>0</v>
      </c>
      <c r="AI217" s="70">
        <f>AI218</f>
        <v>0</v>
      </c>
      <c r="AJ217" s="70">
        <f t="shared" ref="AJ217:AK218" si="562">AJ218</f>
        <v>0</v>
      </c>
      <c r="AK217" s="70">
        <f t="shared" si="562"/>
        <v>0</v>
      </c>
      <c r="AL217" s="70">
        <f t="shared" si="458"/>
        <v>43200</v>
      </c>
      <c r="AM217" s="70">
        <f t="shared" si="459"/>
        <v>0</v>
      </c>
      <c r="AN217" s="70">
        <f t="shared" si="460"/>
        <v>0</v>
      </c>
      <c r="AO217" s="70">
        <f>AO218</f>
        <v>0</v>
      </c>
      <c r="AP217" s="70">
        <f t="shared" ref="AP217:AQ218" si="563">AP218</f>
        <v>0</v>
      </c>
      <c r="AQ217" s="70">
        <f t="shared" si="563"/>
        <v>0</v>
      </c>
      <c r="AR217" s="70">
        <f t="shared" si="422"/>
        <v>43200</v>
      </c>
      <c r="AS217" s="70">
        <f t="shared" si="423"/>
        <v>0</v>
      </c>
      <c r="AT217" s="70">
        <f t="shared" si="424"/>
        <v>0</v>
      </c>
    </row>
    <row r="218" spans="1:46" ht="25.5">
      <c r="A218" s="206"/>
      <c r="B218" s="80" t="s">
        <v>41</v>
      </c>
      <c r="C218" s="79" t="s">
        <v>16</v>
      </c>
      <c r="D218" s="5" t="s">
        <v>10</v>
      </c>
      <c r="E218" s="79" t="s">
        <v>99</v>
      </c>
      <c r="F218" s="79" t="s">
        <v>128</v>
      </c>
      <c r="G218" s="107" t="s">
        <v>39</v>
      </c>
      <c r="H218" s="70"/>
      <c r="I218" s="70"/>
      <c r="J218" s="70"/>
      <c r="K218" s="70"/>
      <c r="L218" s="70"/>
      <c r="M218" s="70"/>
      <c r="N218" s="70"/>
      <c r="O218" s="70"/>
      <c r="P218" s="70"/>
      <c r="Q218" s="70">
        <f>Q219</f>
        <v>43200</v>
      </c>
      <c r="R218" s="70">
        <f t="shared" si="558"/>
        <v>0</v>
      </c>
      <c r="S218" s="70">
        <f t="shared" si="559"/>
        <v>0</v>
      </c>
      <c r="T218" s="70">
        <f t="shared" si="413"/>
        <v>43200</v>
      </c>
      <c r="U218" s="70">
        <f t="shared" si="414"/>
        <v>0</v>
      </c>
      <c r="V218" s="70">
        <f t="shared" si="415"/>
        <v>0</v>
      </c>
      <c r="W218" s="70">
        <f>W219</f>
        <v>0</v>
      </c>
      <c r="X218" s="70">
        <f t="shared" si="560"/>
        <v>0</v>
      </c>
      <c r="Y218" s="70">
        <f t="shared" si="560"/>
        <v>0</v>
      </c>
      <c r="Z218" s="70">
        <f t="shared" si="416"/>
        <v>43200</v>
      </c>
      <c r="AA218" s="70">
        <f t="shared" si="417"/>
        <v>0</v>
      </c>
      <c r="AB218" s="70">
        <f t="shared" si="418"/>
        <v>0</v>
      </c>
      <c r="AC218" s="70">
        <f>AC219</f>
        <v>0</v>
      </c>
      <c r="AD218" s="70">
        <f t="shared" si="561"/>
        <v>0</v>
      </c>
      <c r="AE218" s="70">
        <f t="shared" si="561"/>
        <v>0</v>
      </c>
      <c r="AF218" s="70">
        <f t="shared" si="419"/>
        <v>43200</v>
      </c>
      <c r="AG218" s="70">
        <f t="shared" si="420"/>
        <v>0</v>
      </c>
      <c r="AH218" s="70">
        <f t="shared" si="421"/>
        <v>0</v>
      </c>
      <c r="AI218" s="70">
        <f>AI219</f>
        <v>0</v>
      </c>
      <c r="AJ218" s="70">
        <f t="shared" si="562"/>
        <v>0</v>
      </c>
      <c r="AK218" s="70">
        <f t="shared" si="562"/>
        <v>0</v>
      </c>
      <c r="AL218" s="70">
        <f t="shared" si="458"/>
        <v>43200</v>
      </c>
      <c r="AM218" s="70">
        <f t="shared" si="459"/>
        <v>0</v>
      </c>
      <c r="AN218" s="70">
        <f t="shared" si="460"/>
        <v>0</v>
      </c>
      <c r="AO218" s="70">
        <f>AO219</f>
        <v>0</v>
      </c>
      <c r="AP218" s="70">
        <f t="shared" si="563"/>
        <v>0</v>
      </c>
      <c r="AQ218" s="70">
        <f t="shared" si="563"/>
        <v>0</v>
      </c>
      <c r="AR218" s="70">
        <f t="shared" si="422"/>
        <v>43200</v>
      </c>
      <c r="AS218" s="70">
        <f t="shared" si="423"/>
        <v>0</v>
      </c>
      <c r="AT218" s="70">
        <f t="shared" si="424"/>
        <v>0</v>
      </c>
    </row>
    <row r="219" spans="1:46">
      <c r="A219" s="206"/>
      <c r="B219" s="108" t="s">
        <v>42</v>
      </c>
      <c r="C219" s="79" t="s">
        <v>16</v>
      </c>
      <c r="D219" s="5" t="s">
        <v>10</v>
      </c>
      <c r="E219" s="79" t="s">
        <v>99</v>
      </c>
      <c r="F219" s="79" t="s">
        <v>128</v>
      </c>
      <c r="G219" s="107" t="s">
        <v>40</v>
      </c>
      <c r="H219" s="70"/>
      <c r="I219" s="70"/>
      <c r="J219" s="70"/>
      <c r="K219" s="70"/>
      <c r="L219" s="70"/>
      <c r="M219" s="70"/>
      <c r="N219" s="70"/>
      <c r="O219" s="70"/>
      <c r="P219" s="70"/>
      <c r="Q219" s="67">
        <v>43200</v>
      </c>
      <c r="R219" s="70"/>
      <c r="S219" s="70"/>
      <c r="T219" s="70">
        <f t="shared" si="413"/>
        <v>43200</v>
      </c>
      <c r="U219" s="70">
        <f t="shared" si="414"/>
        <v>0</v>
      </c>
      <c r="V219" s="70">
        <f t="shared" si="415"/>
        <v>0</v>
      </c>
      <c r="W219" s="67"/>
      <c r="X219" s="70"/>
      <c r="Y219" s="70"/>
      <c r="Z219" s="70">
        <f t="shared" si="416"/>
        <v>43200</v>
      </c>
      <c r="AA219" s="70">
        <f t="shared" si="417"/>
        <v>0</v>
      </c>
      <c r="AB219" s="70">
        <f t="shared" si="418"/>
        <v>0</v>
      </c>
      <c r="AC219" s="67"/>
      <c r="AD219" s="70"/>
      <c r="AE219" s="70"/>
      <c r="AF219" s="70">
        <f t="shared" si="419"/>
        <v>43200</v>
      </c>
      <c r="AG219" s="70">
        <f t="shared" si="420"/>
        <v>0</v>
      </c>
      <c r="AH219" s="70">
        <f t="shared" si="421"/>
        <v>0</v>
      </c>
      <c r="AI219" s="67"/>
      <c r="AJ219" s="70"/>
      <c r="AK219" s="70"/>
      <c r="AL219" s="70">
        <f t="shared" si="458"/>
        <v>43200</v>
      </c>
      <c r="AM219" s="70">
        <f t="shared" si="459"/>
        <v>0</v>
      </c>
      <c r="AN219" s="70">
        <f t="shared" si="460"/>
        <v>0</v>
      </c>
      <c r="AO219" s="67"/>
      <c r="AP219" s="70"/>
      <c r="AQ219" s="70"/>
      <c r="AR219" s="70">
        <f t="shared" si="422"/>
        <v>43200</v>
      </c>
      <c r="AS219" s="70">
        <f t="shared" si="423"/>
        <v>0</v>
      </c>
      <c r="AT219" s="70">
        <f t="shared" si="424"/>
        <v>0</v>
      </c>
    </row>
    <row r="220" spans="1:46" ht="25.5">
      <c r="A220" s="149"/>
      <c r="B220" s="88" t="s">
        <v>257</v>
      </c>
      <c r="C220" s="5" t="s">
        <v>16</v>
      </c>
      <c r="D220" s="5" t="s">
        <v>10</v>
      </c>
      <c r="E220" s="5" t="s">
        <v>99</v>
      </c>
      <c r="F220" s="79" t="s">
        <v>175</v>
      </c>
      <c r="G220" s="17"/>
      <c r="H220" s="70">
        <f>H221</f>
        <v>1100000</v>
      </c>
      <c r="I220" s="70">
        <f t="shared" ref="I220:M220" si="564">I221</f>
        <v>0</v>
      </c>
      <c r="J220" s="70">
        <f t="shared" si="564"/>
        <v>0</v>
      </c>
      <c r="K220" s="70">
        <f t="shared" si="564"/>
        <v>0</v>
      </c>
      <c r="L220" s="70">
        <f t="shared" si="564"/>
        <v>0</v>
      </c>
      <c r="M220" s="70">
        <f t="shared" si="564"/>
        <v>0</v>
      </c>
      <c r="N220" s="70">
        <f t="shared" si="241"/>
        <v>1100000</v>
      </c>
      <c r="O220" s="70">
        <f t="shared" si="242"/>
        <v>0</v>
      </c>
      <c r="P220" s="70">
        <f t="shared" si="243"/>
        <v>0</v>
      </c>
      <c r="Q220" s="70">
        <f t="shared" ref="Q220:S221" si="565">Q221</f>
        <v>-1060000</v>
      </c>
      <c r="R220" s="70">
        <f t="shared" si="565"/>
        <v>0</v>
      </c>
      <c r="S220" s="70">
        <f t="shared" si="565"/>
        <v>0</v>
      </c>
      <c r="T220" s="70">
        <f t="shared" si="413"/>
        <v>40000</v>
      </c>
      <c r="U220" s="70">
        <f t="shared" si="414"/>
        <v>0</v>
      </c>
      <c r="V220" s="70">
        <f t="shared" si="415"/>
        <v>0</v>
      </c>
      <c r="W220" s="70">
        <f t="shared" ref="W220:Y221" si="566">W221</f>
        <v>1120555.0900000001</v>
      </c>
      <c r="X220" s="70">
        <f t="shared" si="566"/>
        <v>0</v>
      </c>
      <c r="Y220" s="70">
        <f t="shared" si="566"/>
        <v>0</v>
      </c>
      <c r="Z220" s="70">
        <f t="shared" si="416"/>
        <v>1160555.0900000001</v>
      </c>
      <c r="AA220" s="70">
        <f t="shared" si="417"/>
        <v>0</v>
      </c>
      <c r="AB220" s="70">
        <f t="shared" si="418"/>
        <v>0</v>
      </c>
      <c r="AC220" s="70">
        <f t="shared" ref="AC220:AE221" si="567">AC221</f>
        <v>-590205.09</v>
      </c>
      <c r="AD220" s="70">
        <f t="shared" si="567"/>
        <v>0</v>
      </c>
      <c r="AE220" s="70">
        <f t="shared" si="567"/>
        <v>0</v>
      </c>
      <c r="AF220" s="70">
        <f t="shared" si="419"/>
        <v>570350.00000000012</v>
      </c>
      <c r="AG220" s="70">
        <f t="shared" si="420"/>
        <v>0</v>
      </c>
      <c r="AH220" s="70">
        <f t="shared" si="421"/>
        <v>0</v>
      </c>
      <c r="AI220" s="70">
        <f t="shared" ref="AI220:AK221" si="568">AI221</f>
        <v>0</v>
      </c>
      <c r="AJ220" s="70">
        <f t="shared" si="568"/>
        <v>0</v>
      </c>
      <c r="AK220" s="70">
        <f t="shared" si="568"/>
        <v>0</v>
      </c>
      <c r="AL220" s="70">
        <f t="shared" si="458"/>
        <v>570350.00000000012</v>
      </c>
      <c r="AM220" s="70">
        <f t="shared" si="459"/>
        <v>0</v>
      </c>
      <c r="AN220" s="70">
        <f t="shared" si="460"/>
        <v>0</v>
      </c>
      <c r="AO220" s="70">
        <f t="shared" ref="AO220:AQ221" si="569">AO221</f>
        <v>0</v>
      </c>
      <c r="AP220" s="70">
        <f t="shared" si="569"/>
        <v>0</v>
      </c>
      <c r="AQ220" s="70">
        <f t="shared" si="569"/>
        <v>0</v>
      </c>
      <c r="AR220" s="70">
        <f t="shared" si="422"/>
        <v>570350.00000000012</v>
      </c>
      <c r="AS220" s="70">
        <f t="shared" si="423"/>
        <v>0</v>
      </c>
      <c r="AT220" s="70">
        <f t="shared" si="424"/>
        <v>0</v>
      </c>
    </row>
    <row r="221" spans="1:46" ht="25.5">
      <c r="A221" s="149"/>
      <c r="B221" s="80" t="s">
        <v>41</v>
      </c>
      <c r="C221" s="5" t="s">
        <v>16</v>
      </c>
      <c r="D221" s="5" t="s">
        <v>10</v>
      </c>
      <c r="E221" s="5" t="s">
        <v>99</v>
      </c>
      <c r="F221" s="79" t="s">
        <v>175</v>
      </c>
      <c r="G221" s="17" t="s">
        <v>39</v>
      </c>
      <c r="H221" s="70">
        <f>H222</f>
        <v>1100000</v>
      </c>
      <c r="I221" s="70">
        <f t="shared" ref="I221:M221" si="570">I222</f>
        <v>0</v>
      </c>
      <c r="J221" s="70">
        <f t="shared" si="570"/>
        <v>0</v>
      </c>
      <c r="K221" s="70">
        <f t="shared" si="570"/>
        <v>0</v>
      </c>
      <c r="L221" s="70">
        <f t="shared" si="570"/>
        <v>0</v>
      </c>
      <c r="M221" s="70">
        <f t="shared" si="570"/>
        <v>0</v>
      </c>
      <c r="N221" s="70">
        <f t="shared" ref="N221:N302" si="571">H221+K221</f>
        <v>1100000</v>
      </c>
      <c r="O221" s="70">
        <f t="shared" ref="O221:O302" si="572">I221+L221</f>
        <v>0</v>
      </c>
      <c r="P221" s="70">
        <f t="shared" ref="P221:P302" si="573">J221+M221</f>
        <v>0</v>
      </c>
      <c r="Q221" s="70">
        <f t="shared" si="565"/>
        <v>-1060000</v>
      </c>
      <c r="R221" s="70">
        <f t="shared" si="565"/>
        <v>0</v>
      </c>
      <c r="S221" s="70">
        <f t="shared" si="565"/>
        <v>0</v>
      </c>
      <c r="T221" s="70">
        <f t="shared" si="413"/>
        <v>40000</v>
      </c>
      <c r="U221" s="70">
        <f t="shared" si="414"/>
        <v>0</v>
      </c>
      <c r="V221" s="70">
        <f t="shared" si="415"/>
        <v>0</v>
      </c>
      <c r="W221" s="70">
        <f t="shared" si="566"/>
        <v>1120555.0900000001</v>
      </c>
      <c r="X221" s="70">
        <f t="shared" si="566"/>
        <v>0</v>
      </c>
      <c r="Y221" s="70">
        <f t="shared" si="566"/>
        <v>0</v>
      </c>
      <c r="Z221" s="70">
        <f t="shared" si="416"/>
        <v>1160555.0900000001</v>
      </c>
      <c r="AA221" s="70">
        <f t="shared" si="417"/>
        <v>0</v>
      </c>
      <c r="AB221" s="70">
        <f t="shared" si="418"/>
        <v>0</v>
      </c>
      <c r="AC221" s="70">
        <f t="shared" si="567"/>
        <v>-590205.09</v>
      </c>
      <c r="AD221" s="70">
        <f t="shared" si="567"/>
        <v>0</v>
      </c>
      <c r="AE221" s="70">
        <f t="shared" si="567"/>
        <v>0</v>
      </c>
      <c r="AF221" s="70">
        <f t="shared" si="419"/>
        <v>570350.00000000012</v>
      </c>
      <c r="AG221" s="70">
        <f t="shared" si="420"/>
        <v>0</v>
      </c>
      <c r="AH221" s="70">
        <f t="shared" si="421"/>
        <v>0</v>
      </c>
      <c r="AI221" s="70">
        <f t="shared" si="568"/>
        <v>0</v>
      </c>
      <c r="AJ221" s="70">
        <f t="shared" si="568"/>
        <v>0</v>
      </c>
      <c r="AK221" s="70">
        <f t="shared" si="568"/>
        <v>0</v>
      </c>
      <c r="AL221" s="70">
        <f t="shared" si="458"/>
        <v>570350.00000000012</v>
      </c>
      <c r="AM221" s="70">
        <f t="shared" si="459"/>
        <v>0</v>
      </c>
      <c r="AN221" s="70">
        <f t="shared" si="460"/>
        <v>0</v>
      </c>
      <c r="AO221" s="70">
        <f t="shared" si="569"/>
        <v>0</v>
      </c>
      <c r="AP221" s="70">
        <f t="shared" si="569"/>
        <v>0</v>
      </c>
      <c r="AQ221" s="70">
        <f t="shared" si="569"/>
        <v>0</v>
      </c>
      <c r="AR221" s="70">
        <f t="shared" si="422"/>
        <v>570350.00000000012</v>
      </c>
      <c r="AS221" s="70">
        <f t="shared" si="423"/>
        <v>0</v>
      </c>
      <c r="AT221" s="70">
        <f t="shared" si="424"/>
        <v>0</v>
      </c>
    </row>
    <row r="222" spans="1:46">
      <c r="A222" s="149"/>
      <c r="B222" s="108" t="s">
        <v>42</v>
      </c>
      <c r="C222" s="5" t="s">
        <v>16</v>
      </c>
      <c r="D222" s="5" t="s">
        <v>10</v>
      </c>
      <c r="E222" s="5" t="s">
        <v>99</v>
      </c>
      <c r="F222" s="79" t="s">
        <v>175</v>
      </c>
      <c r="G222" s="17" t="s">
        <v>40</v>
      </c>
      <c r="H222" s="67">
        <v>1100000</v>
      </c>
      <c r="I222" s="67"/>
      <c r="J222" s="67"/>
      <c r="K222" s="67"/>
      <c r="L222" s="67"/>
      <c r="M222" s="67"/>
      <c r="N222" s="67">
        <f t="shared" si="571"/>
        <v>1100000</v>
      </c>
      <c r="O222" s="67">
        <f t="shared" si="572"/>
        <v>0</v>
      </c>
      <c r="P222" s="67">
        <f t="shared" si="573"/>
        <v>0</v>
      </c>
      <c r="Q222" s="67">
        <v>-1060000</v>
      </c>
      <c r="R222" s="67"/>
      <c r="S222" s="67"/>
      <c r="T222" s="67">
        <f t="shared" si="413"/>
        <v>40000</v>
      </c>
      <c r="U222" s="67">
        <f t="shared" si="414"/>
        <v>0</v>
      </c>
      <c r="V222" s="67">
        <f t="shared" si="415"/>
        <v>0</v>
      </c>
      <c r="W222" s="67">
        <v>1120555.0900000001</v>
      </c>
      <c r="X222" s="67"/>
      <c r="Y222" s="67"/>
      <c r="Z222" s="67">
        <f t="shared" si="416"/>
        <v>1160555.0900000001</v>
      </c>
      <c r="AA222" s="67">
        <f t="shared" si="417"/>
        <v>0</v>
      </c>
      <c r="AB222" s="67">
        <f t="shared" si="418"/>
        <v>0</v>
      </c>
      <c r="AC222" s="67">
        <v>-590205.09</v>
      </c>
      <c r="AD222" s="67"/>
      <c r="AE222" s="67"/>
      <c r="AF222" s="67">
        <f t="shared" si="419"/>
        <v>570350.00000000012</v>
      </c>
      <c r="AG222" s="67">
        <f t="shared" si="420"/>
        <v>0</v>
      </c>
      <c r="AH222" s="67">
        <f t="shared" si="421"/>
        <v>0</v>
      </c>
      <c r="AI222" s="67"/>
      <c r="AJ222" s="67"/>
      <c r="AK222" s="67"/>
      <c r="AL222" s="67">
        <f t="shared" si="458"/>
        <v>570350.00000000012</v>
      </c>
      <c r="AM222" s="67">
        <f t="shared" si="459"/>
        <v>0</v>
      </c>
      <c r="AN222" s="67">
        <f t="shared" si="460"/>
        <v>0</v>
      </c>
      <c r="AO222" s="67"/>
      <c r="AP222" s="67"/>
      <c r="AQ222" s="67"/>
      <c r="AR222" s="67">
        <f t="shared" si="422"/>
        <v>570350.00000000012</v>
      </c>
      <c r="AS222" s="67">
        <f t="shared" si="423"/>
        <v>0</v>
      </c>
      <c r="AT222" s="67">
        <f t="shared" si="424"/>
        <v>0</v>
      </c>
    </row>
    <row r="223" spans="1:46">
      <c r="A223" s="143"/>
      <c r="B223" s="88" t="s">
        <v>262</v>
      </c>
      <c r="C223" s="5" t="s">
        <v>16</v>
      </c>
      <c r="D223" s="5" t="s">
        <v>10</v>
      </c>
      <c r="E223" s="5" t="s">
        <v>99</v>
      </c>
      <c r="F223" s="60" t="s">
        <v>110</v>
      </c>
      <c r="G223" s="17"/>
      <c r="H223" s="63">
        <f>H224</f>
        <v>20000</v>
      </c>
      <c r="I223" s="63">
        <f t="shared" ref="I223:M224" si="574">I224</f>
        <v>20000</v>
      </c>
      <c r="J223" s="63">
        <f t="shared" si="574"/>
        <v>20000</v>
      </c>
      <c r="K223" s="63">
        <f t="shared" si="574"/>
        <v>0</v>
      </c>
      <c r="L223" s="63">
        <f t="shared" si="574"/>
        <v>0</v>
      </c>
      <c r="M223" s="63">
        <f t="shared" si="574"/>
        <v>0</v>
      </c>
      <c r="N223" s="63">
        <f t="shared" si="571"/>
        <v>20000</v>
      </c>
      <c r="O223" s="63">
        <f t="shared" si="572"/>
        <v>20000</v>
      </c>
      <c r="P223" s="63">
        <f t="shared" si="573"/>
        <v>20000</v>
      </c>
      <c r="Q223" s="63">
        <f t="shared" ref="Q223:S224" si="575">Q224</f>
        <v>0</v>
      </c>
      <c r="R223" s="63">
        <f t="shared" si="575"/>
        <v>0</v>
      </c>
      <c r="S223" s="63">
        <f t="shared" si="575"/>
        <v>0</v>
      </c>
      <c r="T223" s="63">
        <f t="shared" si="413"/>
        <v>20000</v>
      </c>
      <c r="U223" s="63">
        <f t="shared" si="414"/>
        <v>20000</v>
      </c>
      <c r="V223" s="63">
        <f t="shared" si="415"/>
        <v>20000</v>
      </c>
      <c r="W223" s="63">
        <f t="shared" ref="W223:Y224" si="576">W224</f>
        <v>0</v>
      </c>
      <c r="X223" s="63">
        <f t="shared" si="576"/>
        <v>0</v>
      </c>
      <c r="Y223" s="63">
        <f t="shared" si="576"/>
        <v>0</v>
      </c>
      <c r="Z223" s="63">
        <f t="shared" si="416"/>
        <v>20000</v>
      </c>
      <c r="AA223" s="63">
        <f t="shared" si="417"/>
        <v>20000</v>
      </c>
      <c r="AB223" s="63">
        <f t="shared" si="418"/>
        <v>20000</v>
      </c>
      <c r="AC223" s="63">
        <f t="shared" ref="AC223:AE224" si="577">AC224</f>
        <v>10000</v>
      </c>
      <c r="AD223" s="63">
        <f t="shared" si="577"/>
        <v>0</v>
      </c>
      <c r="AE223" s="63">
        <f t="shared" si="577"/>
        <v>0</v>
      </c>
      <c r="AF223" s="63">
        <f t="shared" si="419"/>
        <v>30000</v>
      </c>
      <c r="AG223" s="63">
        <f t="shared" si="420"/>
        <v>20000</v>
      </c>
      <c r="AH223" s="63">
        <f t="shared" si="421"/>
        <v>20000</v>
      </c>
      <c r="AI223" s="63">
        <f t="shared" ref="AI223:AK224" si="578">AI224</f>
        <v>0</v>
      </c>
      <c r="AJ223" s="63">
        <f t="shared" si="578"/>
        <v>0</v>
      </c>
      <c r="AK223" s="63">
        <f t="shared" si="578"/>
        <v>0</v>
      </c>
      <c r="AL223" s="63">
        <f t="shared" si="458"/>
        <v>30000</v>
      </c>
      <c r="AM223" s="63">
        <f t="shared" si="459"/>
        <v>20000</v>
      </c>
      <c r="AN223" s="63">
        <f t="shared" si="460"/>
        <v>20000</v>
      </c>
      <c r="AO223" s="63">
        <f t="shared" ref="AO223:AQ224" si="579">AO224</f>
        <v>0</v>
      </c>
      <c r="AP223" s="63">
        <f t="shared" si="579"/>
        <v>0</v>
      </c>
      <c r="AQ223" s="63">
        <f t="shared" si="579"/>
        <v>0</v>
      </c>
      <c r="AR223" s="63">
        <f t="shared" si="422"/>
        <v>30000</v>
      </c>
      <c r="AS223" s="63">
        <f t="shared" si="423"/>
        <v>20000</v>
      </c>
      <c r="AT223" s="63">
        <f t="shared" si="424"/>
        <v>20000</v>
      </c>
    </row>
    <row r="224" spans="1:46" ht="25.5">
      <c r="A224" s="149"/>
      <c r="B224" s="80" t="s">
        <v>41</v>
      </c>
      <c r="C224" s="5" t="s">
        <v>16</v>
      </c>
      <c r="D224" s="5" t="s">
        <v>10</v>
      </c>
      <c r="E224" s="5" t="s">
        <v>99</v>
      </c>
      <c r="F224" s="60" t="s">
        <v>110</v>
      </c>
      <c r="G224" s="17" t="s">
        <v>39</v>
      </c>
      <c r="H224" s="63">
        <f>H225</f>
        <v>20000</v>
      </c>
      <c r="I224" s="63">
        <f t="shared" si="574"/>
        <v>20000</v>
      </c>
      <c r="J224" s="63">
        <f t="shared" si="574"/>
        <v>20000</v>
      </c>
      <c r="K224" s="63">
        <f t="shared" si="574"/>
        <v>0</v>
      </c>
      <c r="L224" s="63">
        <f t="shared" si="574"/>
        <v>0</v>
      </c>
      <c r="M224" s="63">
        <f t="shared" si="574"/>
        <v>0</v>
      </c>
      <c r="N224" s="63">
        <f t="shared" si="571"/>
        <v>20000</v>
      </c>
      <c r="O224" s="63">
        <f t="shared" si="572"/>
        <v>20000</v>
      </c>
      <c r="P224" s="63">
        <f t="shared" si="573"/>
        <v>20000</v>
      </c>
      <c r="Q224" s="63">
        <f t="shared" si="575"/>
        <v>0</v>
      </c>
      <c r="R224" s="63">
        <f t="shared" si="575"/>
        <v>0</v>
      </c>
      <c r="S224" s="63">
        <f t="shared" si="575"/>
        <v>0</v>
      </c>
      <c r="T224" s="63">
        <f t="shared" si="413"/>
        <v>20000</v>
      </c>
      <c r="U224" s="63">
        <f t="shared" si="414"/>
        <v>20000</v>
      </c>
      <c r="V224" s="63">
        <f t="shared" si="415"/>
        <v>20000</v>
      </c>
      <c r="W224" s="63">
        <f t="shared" si="576"/>
        <v>0</v>
      </c>
      <c r="X224" s="63">
        <f t="shared" si="576"/>
        <v>0</v>
      </c>
      <c r="Y224" s="63">
        <f t="shared" si="576"/>
        <v>0</v>
      </c>
      <c r="Z224" s="63">
        <f t="shared" si="416"/>
        <v>20000</v>
      </c>
      <c r="AA224" s="63">
        <f t="shared" si="417"/>
        <v>20000</v>
      </c>
      <c r="AB224" s="63">
        <f t="shared" si="418"/>
        <v>20000</v>
      </c>
      <c r="AC224" s="63">
        <f t="shared" si="577"/>
        <v>10000</v>
      </c>
      <c r="AD224" s="63">
        <f t="shared" si="577"/>
        <v>0</v>
      </c>
      <c r="AE224" s="63">
        <f t="shared" si="577"/>
        <v>0</v>
      </c>
      <c r="AF224" s="63">
        <f t="shared" si="419"/>
        <v>30000</v>
      </c>
      <c r="AG224" s="63">
        <f t="shared" si="420"/>
        <v>20000</v>
      </c>
      <c r="AH224" s="63">
        <f t="shared" si="421"/>
        <v>20000</v>
      </c>
      <c r="AI224" s="63">
        <f t="shared" si="578"/>
        <v>0</v>
      </c>
      <c r="AJ224" s="63">
        <f t="shared" si="578"/>
        <v>0</v>
      </c>
      <c r="AK224" s="63">
        <f t="shared" si="578"/>
        <v>0</v>
      </c>
      <c r="AL224" s="63">
        <f t="shared" si="458"/>
        <v>30000</v>
      </c>
      <c r="AM224" s="63">
        <f t="shared" si="459"/>
        <v>20000</v>
      </c>
      <c r="AN224" s="63">
        <f t="shared" si="460"/>
        <v>20000</v>
      </c>
      <c r="AO224" s="63">
        <f t="shared" si="579"/>
        <v>0</v>
      </c>
      <c r="AP224" s="63">
        <f t="shared" si="579"/>
        <v>0</v>
      </c>
      <c r="AQ224" s="63">
        <f t="shared" si="579"/>
        <v>0</v>
      </c>
      <c r="AR224" s="63">
        <f t="shared" si="422"/>
        <v>30000</v>
      </c>
      <c r="AS224" s="63">
        <f t="shared" si="423"/>
        <v>20000</v>
      </c>
      <c r="AT224" s="63">
        <f t="shared" si="424"/>
        <v>20000</v>
      </c>
    </row>
    <row r="225" spans="1:46">
      <c r="A225" s="149"/>
      <c r="B225" s="91" t="s">
        <v>42</v>
      </c>
      <c r="C225" s="5" t="s">
        <v>16</v>
      </c>
      <c r="D225" s="5" t="s">
        <v>10</v>
      </c>
      <c r="E225" s="5" t="s">
        <v>99</v>
      </c>
      <c r="F225" s="60" t="s">
        <v>110</v>
      </c>
      <c r="G225" s="17" t="s">
        <v>40</v>
      </c>
      <c r="H225" s="67">
        <v>20000</v>
      </c>
      <c r="I225" s="67">
        <v>20000</v>
      </c>
      <c r="J225" s="67">
        <v>20000</v>
      </c>
      <c r="K225" s="67"/>
      <c r="L225" s="67"/>
      <c r="M225" s="67"/>
      <c r="N225" s="67">
        <f t="shared" si="571"/>
        <v>20000</v>
      </c>
      <c r="O225" s="67">
        <f t="shared" si="572"/>
        <v>20000</v>
      </c>
      <c r="P225" s="67">
        <f t="shared" si="573"/>
        <v>20000</v>
      </c>
      <c r="Q225" s="67"/>
      <c r="R225" s="67"/>
      <c r="S225" s="67"/>
      <c r="T225" s="67">
        <f t="shared" si="413"/>
        <v>20000</v>
      </c>
      <c r="U225" s="67">
        <f t="shared" si="414"/>
        <v>20000</v>
      </c>
      <c r="V225" s="67">
        <f t="shared" si="415"/>
        <v>20000</v>
      </c>
      <c r="W225" s="67"/>
      <c r="X225" s="67"/>
      <c r="Y225" s="67"/>
      <c r="Z225" s="67">
        <f t="shared" si="416"/>
        <v>20000</v>
      </c>
      <c r="AA225" s="67">
        <f t="shared" si="417"/>
        <v>20000</v>
      </c>
      <c r="AB225" s="67">
        <f t="shared" si="418"/>
        <v>20000</v>
      </c>
      <c r="AC225" s="67">
        <v>10000</v>
      </c>
      <c r="AD225" s="67"/>
      <c r="AE225" s="67"/>
      <c r="AF225" s="67">
        <f t="shared" si="419"/>
        <v>30000</v>
      </c>
      <c r="AG225" s="67">
        <f t="shared" si="420"/>
        <v>20000</v>
      </c>
      <c r="AH225" s="67">
        <f t="shared" si="421"/>
        <v>20000</v>
      </c>
      <c r="AI225" s="67"/>
      <c r="AJ225" s="67"/>
      <c r="AK225" s="67"/>
      <c r="AL225" s="67">
        <f t="shared" si="458"/>
        <v>30000</v>
      </c>
      <c r="AM225" s="67">
        <f t="shared" si="459"/>
        <v>20000</v>
      </c>
      <c r="AN225" s="67">
        <f t="shared" si="460"/>
        <v>20000</v>
      </c>
      <c r="AO225" s="67"/>
      <c r="AP225" s="67"/>
      <c r="AQ225" s="67"/>
      <c r="AR225" s="67">
        <f t="shared" si="422"/>
        <v>30000</v>
      </c>
      <c r="AS225" s="67">
        <f t="shared" si="423"/>
        <v>20000</v>
      </c>
      <c r="AT225" s="67">
        <f t="shared" si="424"/>
        <v>20000</v>
      </c>
    </row>
    <row r="226" spans="1:46">
      <c r="A226" s="149"/>
      <c r="B226" s="88" t="s">
        <v>53</v>
      </c>
      <c r="C226" s="5" t="s">
        <v>16</v>
      </c>
      <c r="D226" s="5" t="s">
        <v>10</v>
      </c>
      <c r="E226" s="5" t="s">
        <v>99</v>
      </c>
      <c r="F226" s="5" t="s">
        <v>113</v>
      </c>
      <c r="G226" s="17"/>
      <c r="H226" s="63">
        <f>H227</f>
        <v>30893146</v>
      </c>
      <c r="I226" s="63">
        <f t="shared" ref="I226:M227" si="580">I227</f>
        <v>31343649.16</v>
      </c>
      <c r="J226" s="63">
        <f t="shared" si="580"/>
        <v>31404445.41</v>
      </c>
      <c r="K226" s="63">
        <f t="shared" si="580"/>
        <v>0</v>
      </c>
      <c r="L226" s="63">
        <f t="shared" si="580"/>
        <v>0</v>
      </c>
      <c r="M226" s="63">
        <f t="shared" si="580"/>
        <v>0</v>
      </c>
      <c r="N226" s="63">
        <f t="shared" si="571"/>
        <v>30893146</v>
      </c>
      <c r="O226" s="63">
        <f t="shared" si="572"/>
        <v>31343649.16</v>
      </c>
      <c r="P226" s="63">
        <f t="shared" si="573"/>
        <v>31404445.41</v>
      </c>
      <c r="Q226" s="63">
        <f t="shared" ref="Q226:S227" si="581">Q227</f>
        <v>0</v>
      </c>
      <c r="R226" s="63">
        <f t="shared" si="581"/>
        <v>0</v>
      </c>
      <c r="S226" s="63">
        <f t="shared" si="581"/>
        <v>0</v>
      </c>
      <c r="T226" s="63">
        <f t="shared" si="413"/>
        <v>30893146</v>
      </c>
      <c r="U226" s="63">
        <f t="shared" si="414"/>
        <v>31343649.16</v>
      </c>
      <c r="V226" s="63">
        <f t="shared" si="415"/>
        <v>31404445.41</v>
      </c>
      <c r="W226" s="63">
        <f t="shared" ref="W226:Y227" si="582">W227</f>
        <v>0</v>
      </c>
      <c r="X226" s="63">
        <f t="shared" si="582"/>
        <v>0</v>
      </c>
      <c r="Y226" s="63">
        <f t="shared" si="582"/>
        <v>0</v>
      </c>
      <c r="Z226" s="63">
        <f t="shared" si="416"/>
        <v>30893146</v>
      </c>
      <c r="AA226" s="63">
        <f t="shared" si="417"/>
        <v>31343649.16</v>
      </c>
      <c r="AB226" s="63">
        <f t="shared" si="418"/>
        <v>31404445.41</v>
      </c>
      <c r="AC226" s="63">
        <f t="shared" ref="AC226:AE227" si="583">AC227</f>
        <v>0</v>
      </c>
      <c r="AD226" s="63">
        <f t="shared" si="583"/>
        <v>0</v>
      </c>
      <c r="AE226" s="63">
        <f t="shared" si="583"/>
        <v>0</v>
      </c>
      <c r="AF226" s="63">
        <f t="shared" si="419"/>
        <v>30893146</v>
      </c>
      <c r="AG226" s="63">
        <f t="shared" si="420"/>
        <v>31343649.16</v>
      </c>
      <c r="AH226" s="63">
        <f t="shared" si="421"/>
        <v>31404445.41</v>
      </c>
      <c r="AI226" s="63">
        <f t="shared" ref="AI226:AK227" si="584">AI227</f>
        <v>0</v>
      </c>
      <c r="AJ226" s="63">
        <f t="shared" si="584"/>
        <v>0</v>
      </c>
      <c r="AK226" s="63">
        <f t="shared" si="584"/>
        <v>0</v>
      </c>
      <c r="AL226" s="63">
        <f t="shared" si="458"/>
        <v>30893146</v>
      </c>
      <c r="AM226" s="63">
        <f t="shared" si="459"/>
        <v>31343649.16</v>
      </c>
      <c r="AN226" s="63">
        <f t="shared" si="460"/>
        <v>31404445.41</v>
      </c>
      <c r="AO226" s="63">
        <f t="shared" ref="AO226:AQ227" si="585">AO227</f>
        <v>23162.649999999994</v>
      </c>
      <c r="AP226" s="63">
        <f t="shared" si="585"/>
        <v>0</v>
      </c>
      <c r="AQ226" s="63">
        <f t="shared" si="585"/>
        <v>0</v>
      </c>
      <c r="AR226" s="63">
        <f t="shared" si="422"/>
        <v>30916308.649999999</v>
      </c>
      <c r="AS226" s="63">
        <f t="shared" si="423"/>
        <v>31343649.16</v>
      </c>
      <c r="AT226" s="63">
        <f t="shared" si="424"/>
        <v>31404445.41</v>
      </c>
    </row>
    <row r="227" spans="1:46" ht="25.5">
      <c r="A227" s="149"/>
      <c r="B227" s="80" t="s">
        <v>41</v>
      </c>
      <c r="C227" s="5" t="s">
        <v>16</v>
      </c>
      <c r="D227" s="5" t="s">
        <v>10</v>
      </c>
      <c r="E227" s="5" t="s">
        <v>99</v>
      </c>
      <c r="F227" s="5" t="s">
        <v>113</v>
      </c>
      <c r="G227" s="17" t="s">
        <v>39</v>
      </c>
      <c r="H227" s="63">
        <f>H228</f>
        <v>30893146</v>
      </c>
      <c r="I227" s="63">
        <f t="shared" si="580"/>
        <v>31343649.16</v>
      </c>
      <c r="J227" s="63">
        <f t="shared" si="580"/>
        <v>31404445.41</v>
      </c>
      <c r="K227" s="63">
        <f t="shared" si="580"/>
        <v>0</v>
      </c>
      <c r="L227" s="63">
        <f t="shared" si="580"/>
        <v>0</v>
      </c>
      <c r="M227" s="63">
        <f t="shared" si="580"/>
        <v>0</v>
      </c>
      <c r="N227" s="63">
        <f t="shared" si="571"/>
        <v>30893146</v>
      </c>
      <c r="O227" s="63">
        <f t="shared" si="572"/>
        <v>31343649.16</v>
      </c>
      <c r="P227" s="63">
        <f t="shared" si="573"/>
        <v>31404445.41</v>
      </c>
      <c r="Q227" s="63">
        <f t="shared" si="581"/>
        <v>0</v>
      </c>
      <c r="R227" s="63">
        <f t="shared" si="581"/>
        <v>0</v>
      </c>
      <c r="S227" s="63">
        <f t="shared" si="581"/>
        <v>0</v>
      </c>
      <c r="T227" s="63">
        <f t="shared" si="413"/>
        <v>30893146</v>
      </c>
      <c r="U227" s="63">
        <f t="shared" si="414"/>
        <v>31343649.16</v>
      </c>
      <c r="V227" s="63">
        <f t="shared" si="415"/>
        <v>31404445.41</v>
      </c>
      <c r="W227" s="63">
        <f t="shared" si="582"/>
        <v>0</v>
      </c>
      <c r="X227" s="63">
        <f t="shared" si="582"/>
        <v>0</v>
      </c>
      <c r="Y227" s="63">
        <f t="shared" si="582"/>
        <v>0</v>
      </c>
      <c r="Z227" s="63">
        <f t="shared" si="416"/>
        <v>30893146</v>
      </c>
      <c r="AA227" s="63">
        <f t="shared" si="417"/>
        <v>31343649.16</v>
      </c>
      <c r="AB227" s="63">
        <f t="shared" si="418"/>
        <v>31404445.41</v>
      </c>
      <c r="AC227" s="63">
        <f t="shared" si="583"/>
        <v>0</v>
      </c>
      <c r="AD227" s="63">
        <f t="shared" si="583"/>
        <v>0</v>
      </c>
      <c r="AE227" s="63">
        <f t="shared" si="583"/>
        <v>0</v>
      </c>
      <c r="AF227" s="63">
        <f t="shared" si="419"/>
        <v>30893146</v>
      </c>
      <c r="AG227" s="63">
        <f t="shared" si="420"/>
        <v>31343649.16</v>
      </c>
      <c r="AH227" s="63">
        <f t="shared" si="421"/>
        <v>31404445.41</v>
      </c>
      <c r="AI227" s="63">
        <f t="shared" si="584"/>
        <v>0</v>
      </c>
      <c r="AJ227" s="63">
        <f t="shared" si="584"/>
        <v>0</v>
      </c>
      <c r="AK227" s="63">
        <f t="shared" si="584"/>
        <v>0</v>
      </c>
      <c r="AL227" s="63">
        <f t="shared" si="458"/>
        <v>30893146</v>
      </c>
      <c r="AM227" s="63">
        <f t="shared" si="459"/>
        <v>31343649.16</v>
      </c>
      <c r="AN227" s="63">
        <f t="shared" si="460"/>
        <v>31404445.41</v>
      </c>
      <c r="AO227" s="63">
        <f t="shared" si="585"/>
        <v>23162.649999999994</v>
      </c>
      <c r="AP227" s="63">
        <f t="shared" si="585"/>
        <v>0</v>
      </c>
      <c r="AQ227" s="63">
        <f t="shared" si="585"/>
        <v>0</v>
      </c>
      <c r="AR227" s="63">
        <f t="shared" si="422"/>
        <v>30916308.649999999</v>
      </c>
      <c r="AS227" s="63">
        <f t="shared" si="423"/>
        <v>31343649.16</v>
      </c>
      <c r="AT227" s="63">
        <f t="shared" si="424"/>
        <v>31404445.41</v>
      </c>
    </row>
    <row r="228" spans="1:46">
      <c r="A228" s="149"/>
      <c r="B228" s="91" t="s">
        <v>42</v>
      </c>
      <c r="C228" s="5" t="s">
        <v>16</v>
      </c>
      <c r="D228" s="5" t="s">
        <v>10</v>
      </c>
      <c r="E228" s="5" t="s">
        <v>99</v>
      </c>
      <c r="F228" s="5" t="s">
        <v>113</v>
      </c>
      <c r="G228" s="17" t="s">
        <v>40</v>
      </c>
      <c r="H228" s="67">
        <f>30493146+400000</f>
        <v>30893146</v>
      </c>
      <c r="I228" s="67">
        <f>30943649.16+400000</f>
        <v>31343649.16</v>
      </c>
      <c r="J228" s="67">
        <f>31204445.41+200000</f>
        <v>31404445.41</v>
      </c>
      <c r="K228" s="67"/>
      <c r="L228" s="67"/>
      <c r="M228" s="67"/>
      <c r="N228" s="67">
        <f t="shared" si="571"/>
        <v>30893146</v>
      </c>
      <c r="O228" s="67">
        <f t="shared" si="572"/>
        <v>31343649.16</v>
      </c>
      <c r="P228" s="67">
        <f t="shared" si="573"/>
        <v>31404445.41</v>
      </c>
      <c r="Q228" s="67"/>
      <c r="R228" s="67"/>
      <c r="S228" s="67"/>
      <c r="T228" s="67">
        <f t="shared" si="413"/>
        <v>30893146</v>
      </c>
      <c r="U228" s="67">
        <f t="shared" si="414"/>
        <v>31343649.16</v>
      </c>
      <c r="V228" s="67">
        <f t="shared" si="415"/>
        <v>31404445.41</v>
      </c>
      <c r="W228" s="67"/>
      <c r="X228" s="67"/>
      <c r="Y228" s="67"/>
      <c r="Z228" s="67">
        <f t="shared" si="416"/>
        <v>30893146</v>
      </c>
      <c r="AA228" s="67">
        <f t="shared" si="417"/>
        <v>31343649.16</v>
      </c>
      <c r="AB228" s="67">
        <f t="shared" si="418"/>
        <v>31404445.41</v>
      </c>
      <c r="AC228" s="67"/>
      <c r="AD228" s="67"/>
      <c r="AE228" s="67"/>
      <c r="AF228" s="67">
        <f t="shared" si="419"/>
        <v>30893146</v>
      </c>
      <c r="AG228" s="67">
        <f t="shared" si="420"/>
        <v>31343649.16</v>
      </c>
      <c r="AH228" s="67">
        <f t="shared" si="421"/>
        <v>31404445.41</v>
      </c>
      <c r="AI228" s="67"/>
      <c r="AJ228" s="67"/>
      <c r="AK228" s="67"/>
      <c r="AL228" s="67">
        <f t="shared" si="458"/>
        <v>30893146</v>
      </c>
      <c r="AM228" s="67">
        <f t="shared" si="459"/>
        <v>31343649.16</v>
      </c>
      <c r="AN228" s="67">
        <f t="shared" si="460"/>
        <v>31404445.41</v>
      </c>
      <c r="AO228" s="67">
        <v>23162.649999999994</v>
      </c>
      <c r="AP228" s="67"/>
      <c r="AQ228" s="67"/>
      <c r="AR228" s="67">
        <f t="shared" si="422"/>
        <v>30916308.649999999</v>
      </c>
      <c r="AS228" s="67">
        <f t="shared" si="423"/>
        <v>31343649.16</v>
      </c>
      <c r="AT228" s="67">
        <f t="shared" si="424"/>
        <v>31404445.41</v>
      </c>
    </row>
    <row r="229" spans="1:46" ht="38.25">
      <c r="A229" s="149"/>
      <c r="B229" s="88" t="s">
        <v>259</v>
      </c>
      <c r="C229" s="5" t="s">
        <v>16</v>
      </c>
      <c r="D229" s="5" t="s">
        <v>10</v>
      </c>
      <c r="E229" s="5" t="s">
        <v>99</v>
      </c>
      <c r="F229" s="5" t="s">
        <v>105</v>
      </c>
      <c r="G229" s="17"/>
      <c r="H229" s="63">
        <f>H230</f>
        <v>527218</v>
      </c>
      <c r="I229" s="63">
        <f t="shared" ref="I229:M230" si="586">I230</f>
        <v>512783</v>
      </c>
      <c r="J229" s="63">
        <f t="shared" si="586"/>
        <v>533293</v>
      </c>
      <c r="K229" s="63">
        <f t="shared" si="586"/>
        <v>0</v>
      </c>
      <c r="L229" s="63">
        <f t="shared" si="586"/>
        <v>0</v>
      </c>
      <c r="M229" s="63">
        <f t="shared" si="586"/>
        <v>0</v>
      </c>
      <c r="N229" s="63">
        <f t="shared" ref="N229:P243" si="587">H229+K229</f>
        <v>527218</v>
      </c>
      <c r="O229" s="63">
        <f t="shared" si="587"/>
        <v>512783</v>
      </c>
      <c r="P229" s="63">
        <f t="shared" si="587"/>
        <v>533293</v>
      </c>
      <c r="Q229" s="63">
        <f t="shared" ref="Q229:S230" si="588">Q230</f>
        <v>0</v>
      </c>
      <c r="R229" s="63">
        <f t="shared" si="588"/>
        <v>0</v>
      </c>
      <c r="S229" s="63">
        <f t="shared" si="588"/>
        <v>0</v>
      </c>
      <c r="T229" s="63">
        <f t="shared" si="413"/>
        <v>527218</v>
      </c>
      <c r="U229" s="63">
        <f t="shared" si="414"/>
        <v>512783</v>
      </c>
      <c r="V229" s="63">
        <f t="shared" si="415"/>
        <v>533293</v>
      </c>
      <c r="W229" s="63">
        <f t="shared" ref="W229:Y230" si="589">W230</f>
        <v>0</v>
      </c>
      <c r="X229" s="63">
        <f t="shared" si="589"/>
        <v>0</v>
      </c>
      <c r="Y229" s="63">
        <f t="shared" si="589"/>
        <v>0</v>
      </c>
      <c r="Z229" s="63">
        <f t="shared" si="416"/>
        <v>527218</v>
      </c>
      <c r="AA229" s="63">
        <f t="shared" si="417"/>
        <v>512783</v>
      </c>
      <c r="AB229" s="63">
        <f t="shared" si="418"/>
        <v>533293</v>
      </c>
      <c r="AC229" s="63">
        <f t="shared" ref="AC229:AE230" si="590">AC230</f>
        <v>0</v>
      </c>
      <c r="AD229" s="63">
        <f t="shared" si="590"/>
        <v>0</v>
      </c>
      <c r="AE229" s="63">
        <f t="shared" si="590"/>
        <v>0</v>
      </c>
      <c r="AF229" s="63">
        <f t="shared" si="419"/>
        <v>527218</v>
      </c>
      <c r="AG229" s="63">
        <f t="shared" si="420"/>
        <v>512783</v>
      </c>
      <c r="AH229" s="63">
        <f t="shared" si="421"/>
        <v>533293</v>
      </c>
      <c r="AI229" s="63">
        <f t="shared" ref="AI229:AK230" si="591">AI230</f>
        <v>0</v>
      </c>
      <c r="AJ229" s="63">
        <f t="shared" si="591"/>
        <v>0</v>
      </c>
      <c r="AK229" s="63">
        <f t="shared" si="591"/>
        <v>0</v>
      </c>
      <c r="AL229" s="63">
        <f t="shared" si="458"/>
        <v>527218</v>
      </c>
      <c r="AM229" s="63">
        <f t="shared" si="459"/>
        <v>512783</v>
      </c>
      <c r="AN229" s="63">
        <f t="shared" si="460"/>
        <v>533293</v>
      </c>
      <c r="AO229" s="63">
        <f t="shared" ref="AO229:AQ230" si="592">AO230</f>
        <v>0</v>
      </c>
      <c r="AP229" s="63">
        <f t="shared" si="592"/>
        <v>0</v>
      </c>
      <c r="AQ229" s="63">
        <f t="shared" si="592"/>
        <v>0</v>
      </c>
      <c r="AR229" s="63">
        <f t="shared" si="422"/>
        <v>527218</v>
      </c>
      <c r="AS229" s="63">
        <f t="shared" si="423"/>
        <v>512783</v>
      </c>
      <c r="AT229" s="63">
        <f t="shared" si="424"/>
        <v>533293</v>
      </c>
    </row>
    <row r="230" spans="1:46" ht="25.5">
      <c r="A230" s="149"/>
      <c r="B230" s="80" t="s">
        <v>41</v>
      </c>
      <c r="C230" s="5" t="s">
        <v>16</v>
      </c>
      <c r="D230" s="5" t="s">
        <v>10</v>
      </c>
      <c r="E230" s="5" t="s">
        <v>99</v>
      </c>
      <c r="F230" s="5" t="s">
        <v>105</v>
      </c>
      <c r="G230" s="17" t="s">
        <v>39</v>
      </c>
      <c r="H230" s="63">
        <f>H231</f>
        <v>527218</v>
      </c>
      <c r="I230" s="63">
        <f t="shared" si="586"/>
        <v>512783</v>
      </c>
      <c r="J230" s="63">
        <f t="shared" si="586"/>
        <v>533293</v>
      </c>
      <c r="K230" s="63">
        <f t="shared" si="586"/>
        <v>0</v>
      </c>
      <c r="L230" s="63">
        <f t="shared" si="586"/>
        <v>0</v>
      </c>
      <c r="M230" s="63">
        <f t="shared" si="586"/>
        <v>0</v>
      </c>
      <c r="N230" s="63">
        <f t="shared" si="587"/>
        <v>527218</v>
      </c>
      <c r="O230" s="63">
        <f t="shared" si="587"/>
        <v>512783</v>
      </c>
      <c r="P230" s="63">
        <f t="shared" si="587"/>
        <v>533293</v>
      </c>
      <c r="Q230" s="63">
        <f t="shared" si="588"/>
        <v>0</v>
      </c>
      <c r="R230" s="63">
        <f t="shared" si="588"/>
        <v>0</v>
      </c>
      <c r="S230" s="63">
        <f t="shared" si="588"/>
        <v>0</v>
      </c>
      <c r="T230" s="63">
        <f t="shared" si="413"/>
        <v>527218</v>
      </c>
      <c r="U230" s="63">
        <f t="shared" si="414"/>
        <v>512783</v>
      </c>
      <c r="V230" s="63">
        <f t="shared" si="415"/>
        <v>533293</v>
      </c>
      <c r="W230" s="63">
        <f t="shared" si="589"/>
        <v>0</v>
      </c>
      <c r="X230" s="63">
        <f t="shared" si="589"/>
        <v>0</v>
      </c>
      <c r="Y230" s="63">
        <f t="shared" si="589"/>
        <v>0</v>
      </c>
      <c r="Z230" s="63">
        <f t="shared" si="416"/>
        <v>527218</v>
      </c>
      <c r="AA230" s="63">
        <f t="shared" si="417"/>
        <v>512783</v>
      </c>
      <c r="AB230" s="63">
        <f t="shared" si="418"/>
        <v>533293</v>
      </c>
      <c r="AC230" s="63">
        <f t="shared" si="590"/>
        <v>0</v>
      </c>
      <c r="AD230" s="63">
        <f t="shared" si="590"/>
        <v>0</v>
      </c>
      <c r="AE230" s="63">
        <f t="shared" si="590"/>
        <v>0</v>
      </c>
      <c r="AF230" s="63">
        <f t="shared" si="419"/>
        <v>527218</v>
      </c>
      <c r="AG230" s="63">
        <f t="shared" si="420"/>
        <v>512783</v>
      </c>
      <c r="AH230" s="63">
        <f t="shared" si="421"/>
        <v>533293</v>
      </c>
      <c r="AI230" s="63">
        <f t="shared" si="591"/>
        <v>0</v>
      </c>
      <c r="AJ230" s="63">
        <f t="shared" si="591"/>
        <v>0</v>
      </c>
      <c r="AK230" s="63">
        <f t="shared" si="591"/>
        <v>0</v>
      </c>
      <c r="AL230" s="63">
        <f t="shared" si="458"/>
        <v>527218</v>
      </c>
      <c r="AM230" s="63">
        <f t="shared" si="459"/>
        <v>512783</v>
      </c>
      <c r="AN230" s="63">
        <f t="shared" si="460"/>
        <v>533293</v>
      </c>
      <c r="AO230" s="63">
        <f t="shared" si="592"/>
        <v>0</v>
      </c>
      <c r="AP230" s="63">
        <f t="shared" si="592"/>
        <v>0</v>
      </c>
      <c r="AQ230" s="63">
        <f t="shared" si="592"/>
        <v>0</v>
      </c>
      <c r="AR230" s="63">
        <f t="shared" si="422"/>
        <v>527218</v>
      </c>
      <c r="AS230" s="63">
        <f t="shared" si="423"/>
        <v>512783</v>
      </c>
      <c r="AT230" s="63">
        <f t="shared" si="424"/>
        <v>533293</v>
      </c>
    </row>
    <row r="231" spans="1:46">
      <c r="A231" s="149"/>
      <c r="B231" s="91" t="s">
        <v>42</v>
      </c>
      <c r="C231" s="5" t="s">
        <v>16</v>
      </c>
      <c r="D231" s="5" t="s">
        <v>10</v>
      </c>
      <c r="E231" s="5" t="s">
        <v>99</v>
      </c>
      <c r="F231" s="5" t="s">
        <v>105</v>
      </c>
      <c r="G231" s="17" t="s">
        <v>40</v>
      </c>
      <c r="H231" s="67">
        <v>527218</v>
      </c>
      <c r="I231" s="67">
        <v>512783</v>
      </c>
      <c r="J231" s="67">
        <v>533293</v>
      </c>
      <c r="K231" s="67"/>
      <c r="L231" s="67"/>
      <c r="M231" s="67"/>
      <c r="N231" s="67">
        <f t="shared" si="587"/>
        <v>527218</v>
      </c>
      <c r="O231" s="67">
        <f t="shared" si="587"/>
        <v>512783</v>
      </c>
      <c r="P231" s="67">
        <f t="shared" si="587"/>
        <v>533293</v>
      </c>
      <c r="Q231" s="67"/>
      <c r="R231" s="67"/>
      <c r="S231" s="67"/>
      <c r="T231" s="67">
        <f t="shared" si="413"/>
        <v>527218</v>
      </c>
      <c r="U231" s="67">
        <f t="shared" si="414"/>
        <v>512783</v>
      </c>
      <c r="V231" s="67">
        <f t="shared" si="415"/>
        <v>533293</v>
      </c>
      <c r="W231" s="67"/>
      <c r="X231" s="67"/>
      <c r="Y231" s="67"/>
      <c r="Z231" s="67">
        <f t="shared" si="416"/>
        <v>527218</v>
      </c>
      <c r="AA231" s="67">
        <f t="shared" si="417"/>
        <v>512783</v>
      </c>
      <c r="AB231" s="67">
        <f t="shared" si="418"/>
        <v>533293</v>
      </c>
      <c r="AC231" s="67"/>
      <c r="AD231" s="67"/>
      <c r="AE231" s="67"/>
      <c r="AF231" s="67">
        <f t="shared" si="419"/>
        <v>527218</v>
      </c>
      <c r="AG231" s="67">
        <f t="shared" si="420"/>
        <v>512783</v>
      </c>
      <c r="AH231" s="67">
        <f t="shared" si="421"/>
        <v>533293</v>
      </c>
      <c r="AI231" s="67"/>
      <c r="AJ231" s="67"/>
      <c r="AK231" s="67"/>
      <c r="AL231" s="67">
        <f t="shared" si="458"/>
        <v>527218</v>
      </c>
      <c r="AM231" s="67">
        <f t="shared" si="459"/>
        <v>512783</v>
      </c>
      <c r="AN231" s="67">
        <f t="shared" si="460"/>
        <v>533293</v>
      </c>
      <c r="AO231" s="67"/>
      <c r="AP231" s="67"/>
      <c r="AQ231" s="67"/>
      <c r="AR231" s="67">
        <f t="shared" si="422"/>
        <v>527218</v>
      </c>
      <c r="AS231" s="67">
        <f t="shared" si="423"/>
        <v>512783</v>
      </c>
      <c r="AT231" s="67">
        <f t="shared" si="424"/>
        <v>533293</v>
      </c>
    </row>
    <row r="232" spans="1:46">
      <c r="A232" s="149"/>
      <c r="B232" s="91" t="s">
        <v>187</v>
      </c>
      <c r="C232" s="44" t="s">
        <v>16</v>
      </c>
      <c r="D232" s="44" t="s">
        <v>10</v>
      </c>
      <c r="E232" s="44" t="s">
        <v>99</v>
      </c>
      <c r="F232" s="79" t="s">
        <v>186</v>
      </c>
      <c r="G232" s="43"/>
      <c r="H232" s="67"/>
      <c r="I232" s="67"/>
      <c r="J232" s="67"/>
      <c r="K232" s="67"/>
      <c r="L232" s="67"/>
      <c r="M232" s="67"/>
      <c r="N232" s="67"/>
      <c r="O232" s="67"/>
      <c r="P232" s="67"/>
      <c r="Q232" s="67"/>
      <c r="R232" s="67"/>
      <c r="S232" s="67"/>
      <c r="T232" s="67"/>
      <c r="U232" s="67"/>
      <c r="V232" s="67"/>
      <c r="W232" s="67">
        <f>W233</f>
        <v>75000</v>
      </c>
      <c r="X232" s="67">
        <f t="shared" ref="X232:Y233" si="593">X233</f>
        <v>0</v>
      </c>
      <c r="Y232" s="67">
        <f t="shared" si="593"/>
        <v>0</v>
      </c>
      <c r="Z232" s="67">
        <f t="shared" ref="Z232:Z234" si="594">T232+W232</f>
        <v>75000</v>
      </c>
      <c r="AA232" s="67">
        <f t="shared" ref="AA232:AA234" si="595">U232+X232</f>
        <v>0</v>
      </c>
      <c r="AB232" s="67">
        <f t="shared" ref="AB232:AB234" si="596">V232+Y232</f>
        <v>0</v>
      </c>
      <c r="AC232" s="67">
        <f>AC233</f>
        <v>0</v>
      </c>
      <c r="AD232" s="67">
        <f t="shared" ref="AD232:AE233" si="597">AD233</f>
        <v>0</v>
      </c>
      <c r="AE232" s="67">
        <f t="shared" si="597"/>
        <v>0</v>
      </c>
      <c r="AF232" s="67">
        <f t="shared" si="419"/>
        <v>75000</v>
      </c>
      <c r="AG232" s="67">
        <f t="shared" si="420"/>
        <v>0</v>
      </c>
      <c r="AH232" s="67">
        <f t="shared" si="421"/>
        <v>0</v>
      </c>
      <c r="AI232" s="67">
        <f>AI233</f>
        <v>0</v>
      </c>
      <c r="AJ232" s="67">
        <f t="shared" ref="AJ232:AK233" si="598">AJ233</f>
        <v>0</v>
      </c>
      <c r="AK232" s="67">
        <f t="shared" si="598"/>
        <v>0</v>
      </c>
      <c r="AL232" s="67">
        <f t="shared" si="458"/>
        <v>75000</v>
      </c>
      <c r="AM232" s="67">
        <f t="shared" si="459"/>
        <v>0</v>
      </c>
      <c r="AN232" s="67">
        <f t="shared" si="460"/>
        <v>0</v>
      </c>
      <c r="AO232" s="67">
        <f>AO233</f>
        <v>0</v>
      </c>
      <c r="AP232" s="67">
        <f t="shared" ref="AP232:AQ233" si="599">AP233</f>
        <v>0</v>
      </c>
      <c r="AQ232" s="67">
        <f t="shared" si="599"/>
        <v>0</v>
      </c>
      <c r="AR232" s="67">
        <f t="shared" si="422"/>
        <v>75000</v>
      </c>
      <c r="AS232" s="67">
        <f t="shared" si="423"/>
        <v>0</v>
      </c>
      <c r="AT232" s="67">
        <f t="shared" si="424"/>
        <v>0</v>
      </c>
    </row>
    <row r="233" spans="1:46" ht="25.5">
      <c r="A233" s="149"/>
      <c r="B233" s="91" t="s">
        <v>41</v>
      </c>
      <c r="C233" s="44" t="s">
        <v>16</v>
      </c>
      <c r="D233" s="44" t="s">
        <v>10</v>
      </c>
      <c r="E233" s="44" t="s">
        <v>99</v>
      </c>
      <c r="F233" s="79" t="s">
        <v>186</v>
      </c>
      <c r="G233" s="107" t="s">
        <v>39</v>
      </c>
      <c r="H233" s="67"/>
      <c r="I233" s="67"/>
      <c r="J233" s="67"/>
      <c r="K233" s="67"/>
      <c r="L233" s="67"/>
      <c r="M233" s="67"/>
      <c r="N233" s="67"/>
      <c r="O233" s="67"/>
      <c r="P233" s="67"/>
      <c r="Q233" s="67"/>
      <c r="R233" s="67"/>
      <c r="S233" s="67"/>
      <c r="T233" s="67"/>
      <c r="U233" s="67"/>
      <c r="V233" s="67"/>
      <c r="W233" s="67">
        <f>W234</f>
        <v>75000</v>
      </c>
      <c r="X233" s="67">
        <f t="shared" si="593"/>
        <v>0</v>
      </c>
      <c r="Y233" s="67">
        <f t="shared" si="593"/>
        <v>0</v>
      </c>
      <c r="Z233" s="67">
        <f t="shared" si="594"/>
        <v>75000</v>
      </c>
      <c r="AA233" s="67">
        <f t="shared" si="595"/>
        <v>0</v>
      </c>
      <c r="AB233" s="67">
        <f t="shared" si="596"/>
        <v>0</v>
      </c>
      <c r="AC233" s="67">
        <f>AC234</f>
        <v>0</v>
      </c>
      <c r="AD233" s="67">
        <f t="shared" si="597"/>
        <v>0</v>
      </c>
      <c r="AE233" s="67">
        <f t="shared" si="597"/>
        <v>0</v>
      </c>
      <c r="AF233" s="67">
        <f t="shared" si="419"/>
        <v>75000</v>
      </c>
      <c r="AG233" s="67">
        <f t="shared" si="420"/>
        <v>0</v>
      </c>
      <c r="AH233" s="67">
        <f t="shared" si="421"/>
        <v>0</v>
      </c>
      <c r="AI233" s="67">
        <f>AI234</f>
        <v>0</v>
      </c>
      <c r="AJ233" s="67">
        <f t="shared" si="598"/>
        <v>0</v>
      </c>
      <c r="AK233" s="67">
        <f t="shared" si="598"/>
        <v>0</v>
      </c>
      <c r="AL233" s="67">
        <f t="shared" si="458"/>
        <v>75000</v>
      </c>
      <c r="AM233" s="67">
        <f t="shared" si="459"/>
        <v>0</v>
      </c>
      <c r="AN233" s="67">
        <f t="shared" si="460"/>
        <v>0</v>
      </c>
      <c r="AO233" s="67">
        <f>AO234</f>
        <v>0</v>
      </c>
      <c r="AP233" s="67">
        <f t="shared" si="599"/>
        <v>0</v>
      </c>
      <c r="AQ233" s="67">
        <f t="shared" si="599"/>
        <v>0</v>
      </c>
      <c r="AR233" s="67">
        <f t="shared" si="422"/>
        <v>75000</v>
      </c>
      <c r="AS233" s="67">
        <f t="shared" si="423"/>
        <v>0</v>
      </c>
      <c r="AT233" s="67">
        <f t="shared" si="424"/>
        <v>0</v>
      </c>
    </row>
    <row r="234" spans="1:46">
      <c r="A234" s="149"/>
      <c r="B234" s="91" t="s">
        <v>42</v>
      </c>
      <c r="C234" s="44" t="s">
        <v>16</v>
      </c>
      <c r="D234" s="44" t="s">
        <v>10</v>
      </c>
      <c r="E234" s="44" t="s">
        <v>99</v>
      </c>
      <c r="F234" s="79" t="s">
        <v>186</v>
      </c>
      <c r="G234" s="107" t="s">
        <v>40</v>
      </c>
      <c r="H234" s="67"/>
      <c r="I234" s="67"/>
      <c r="J234" s="67"/>
      <c r="K234" s="67"/>
      <c r="L234" s="67"/>
      <c r="M234" s="67"/>
      <c r="N234" s="67"/>
      <c r="O234" s="67"/>
      <c r="P234" s="67"/>
      <c r="Q234" s="67"/>
      <c r="R234" s="67"/>
      <c r="S234" s="67"/>
      <c r="T234" s="67"/>
      <c r="U234" s="67"/>
      <c r="V234" s="67"/>
      <c r="W234" s="67">
        <v>75000</v>
      </c>
      <c r="X234" s="67"/>
      <c r="Y234" s="67"/>
      <c r="Z234" s="67">
        <f t="shared" si="594"/>
        <v>75000</v>
      </c>
      <c r="AA234" s="67">
        <f t="shared" si="595"/>
        <v>0</v>
      </c>
      <c r="AB234" s="67">
        <f t="shared" si="596"/>
        <v>0</v>
      </c>
      <c r="AC234" s="67"/>
      <c r="AD234" s="67"/>
      <c r="AE234" s="67"/>
      <c r="AF234" s="67">
        <f t="shared" si="419"/>
        <v>75000</v>
      </c>
      <c r="AG234" s="67">
        <f t="shared" si="420"/>
        <v>0</v>
      </c>
      <c r="AH234" s="67">
        <f t="shared" si="421"/>
        <v>0</v>
      </c>
      <c r="AI234" s="67"/>
      <c r="AJ234" s="67"/>
      <c r="AK234" s="67"/>
      <c r="AL234" s="67">
        <f t="shared" si="458"/>
        <v>75000</v>
      </c>
      <c r="AM234" s="67">
        <f t="shared" si="459"/>
        <v>0</v>
      </c>
      <c r="AN234" s="67">
        <f t="shared" si="460"/>
        <v>0</v>
      </c>
      <c r="AO234" s="67"/>
      <c r="AP234" s="67"/>
      <c r="AQ234" s="67"/>
      <c r="AR234" s="67">
        <f t="shared" si="422"/>
        <v>75000</v>
      </c>
      <c r="AS234" s="67">
        <f t="shared" si="423"/>
        <v>0</v>
      </c>
      <c r="AT234" s="67">
        <f t="shared" si="424"/>
        <v>0</v>
      </c>
    </row>
    <row r="235" spans="1:46">
      <c r="A235" s="149"/>
      <c r="B235" s="88" t="s">
        <v>383</v>
      </c>
      <c r="C235" s="5" t="s">
        <v>16</v>
      </c>
      <c r="D235" s="5" t="s">
        <v>10</v>
      </c>
      <c r="E235" s="5" t="s">
        <v>99</v>
      </c>
      <c r="F235" s="60" t="s">
        <v>382</v>
      </c>
      <c r="G235" s="204"/>
      <c r="H235" s="67"/>
      <c r="I235" s="67"/>
      <c r="J235" s="67"/>
      <c r="K235" s="67"/>
      <c r="L235" s="67"/>
      <c r="M235" s="67"/>
      <c r="N235" s="67"/>
      <c r="O235" s="67"/>
      <c r="P235" s="67"/>
      <c r="Q235" s="67">
        <f>Q236</f>
        <v>713000</v>
      </c>
      <c r="R235" s="67">
        <f t="shared" ref="R235:S236" si="600">R236</f>
        <v>0</v>
      </c>
      <c r="S235" s="67">
        <f t="shared" si="600"/>
        <v>0</v>
      </c>
      <c r="T235" s="67">
        <f t="shared" ref="T235:T237" si="601">N235+Q235</f>
        <v>713000</v>
      </c>
      <c r="U235" s="67">
        <f t="shared" ref="U235:U237" si="602">O235+R235</f>
        <v>0</v>
      </c>
      <c r="V235" s="67">
        <f t="shared" ref="V235:V237" si="603">P235+S235</f>
        <v>0</v>
      </c>
      <c r="W235" s="67">
        <f>W236</f>
        <v>0</v>
      </c>
      <c r="X235" s="67">
        <f t="shared" ref="X235:Y236" si="604">X236</f>
        <v>0</v>
      </c>
      <c r="Y235" s="67">
        <f t="shared" si="604"/>
        <v>0</v>
      </c>
      <c r="Z235" s="67">
        <f t="shared" si="416"/>
        <v>713000</v>
      </c>
      <c r="AA235" s="67">
        <f t="shared" si="417"/>
        <v>0</v>
      </c>
      <c r="AB235" s="67">
        <f t="shared" si="418"/>
        <v>0</v>
      </c>
      <c r="AC235" s="67">
        <f>AC236</f>
        <v>0</v>
      </c>
      <c r="AD235" s="67">
        <f t="shared" ref="AD235:AE236" si="605">AD236</f>
        <v>0</v>
      </c>
      <c r="AE235" s="67">
        <f t="shared" si="605"/>
        <v>0</v>
      </c>
      <c r="AF235" s="67">
        <f t="shared" si="419"/>
        <v>713000</v>
      </c>
      <c r="AG235" s="67">
        <f t="shared" si="420"/>
        <v>0</v>
      </c>
      <c r="AH235" s="67">
        <f t="shared" si="421"/>
        <v>0</v>
      </c>
      <c r="AI235" s="67">
        <f>AI236</f>
        <v>0</v>
      </c>
      <c r="AJ235" s="67">
        <f t="shared" ref="AJ235:AK236" si="606">AJ236</f>
        <v>0</v>
      </c>
      <c r="AK235" s="67">
        <f t="shared" si="606"/>
        <v>0</v>
      </c>
      <c r="AL235" s="67">
        <f t="shared" si="458"/>
        <v>713000</v>
      </c>
      <c r="AM235" s="67">
        <f t="shared" si="459"/>
        <v>0</v>
      </c>
      <c r="AN235" s="67">
        <f t="shared" si="460"/>
        <v>0</v>
      </c>
      <c r="AO235" s="67">
        <f>AO236</f>
        <v>0</v>
      </c>
      <c r="AP235" s="67">
        <f t="shared" ref="AP235:AQ236" si="607">AP236</f>
        <v>0</v>
      </c>
      <c r="AQ235" s="67">
        <f t="shared" si="607"/>
        <v>0</v>
      </c>
      <c r="AR235" s="67">
        <f t="shared" si="422"/>
        <v>713000</v>
      </c>
      <c r="AS235" s="67">
        <f t="shared" si="423"/>
        <v>0</v>
      </c>
      <c r="AT235" s="67">
        <f t="shared" si="424"/>
        <v>0</v>
      </c>
    </row>
    <row r="236" spans="1:46" ht="25.5">
      <c r="A236" s="149"/>
      <c r="B236" s="80" t="s">
        <v>41</v>
      </c>
      <c r="C236" s="5" t="s">
        <v>16</v>
      </c>
      <c r="D236" s="5" t="s">
        <v>10</v>
      </c>
      <c r="E236" s="5" t="s">
        <v>99</v>
      </c>
      <c r="F236" s="60" t="s">
        <v>382</v>
      </c>
      <c r="G236" s="205" t="s">
        <v>39</v>
      </c>
      <c r="H236" s="67"/>
      <c r="I236" s="67"/>
      <c r="J236" s="67"/>
      <c r="K236" s="67"/>
      <c r="L236" s="67"/>
      <c r="M236" s="67"/>
      <c r="N236" s="67"/>
      <c r="O236" s="67"/>
      <c r="P236" s="67"/>
      <c r="Q236" s="67">
        <f>Q237</f>
        <v>713000</v>
      </c>
      <c r="R236" s="67">
        <f t="shared" si="600"/>
        <v>0</v>
      </c>
      <c r="S236" s="67">
        <f t="shared" si="600"/>
        <v>0</v>
      </c>
      <c r="T236" s="67">
        <f t="shared" si="601"/>
        <v>713000</v>
      </c>
      <c r="U236" s="67">
        <f t="shared" si="602"/>
        <v>0</v>
      </c>
      <c r="V236" s="67">
        <f t="shared" si="603"/>
        <v>0</v>
      </c>
      <c r="W236" s="67">
        <f>W237</f>
        <v>0</v>
      </c>
      <c r="X236" s="67">
        <f t="shared" si="604"/>
        <v>0</v>
      </c>
      <c r="Y236" s="67">
        <f t="shared" si="604"/>
        <v>0</v>
      </c>
      <c r="Z236" s="67">
        <f t="shared" si="416"/>
        <v>713000</v>
      </c>
      <c r="AA236" s="67">
        <f t="shared" si="417"/>
        <v>0</v>
      </c>
      <c r="AB236" s="67">
        <f t="shared" si="418"/>
        <v>0</v>
      </c>
      <c r="AC236" s="67">
        <f>AC237</f>
        <v>0</v>
      </c>
      <c r="AD236" s="67">
        <f t="shared" si="605"/>
        <v>0</v>
      </c>
      <c r="AE236" s="67">
        <f t="shared" si="605"/>
        <v>0</v>
      </c>
      <c r="AF236" s="67">
        <f t="shared" si="419"/>
        <v>713000</v>
      </c>
      <c r="AG236" s="67">
        <f t="shared" si="420"/>
        <v>0</v>
      </c>
      <c r="AH236" s="67">
        <f t="shared" si="421"/>
        <v>0</v>
      </c>
      <c r="AI236" s="67">
        <f>AI237</f>
        <v>0</v>
      </c>
      <c r="AJ236" s="67">
        <f t="shared" si="606"/>
        <v>0</v>
      </c>
      <c r="AK236" s="67">
        <f t="shared" si="606"/>
        <v>0</v>
      </c>
      <c r="AL236" s="67">
        <f t="shared" si="458"/>
        <v>713000</v>
      </c>
      <c r="AM236" s="67">
        <f t="shared" si="459"/>
        <v>0</v>
      </c>
      <c r="AN236" s="67">
        <f t="shared" si="460"/>
        <v>0</v>
      </c>
      <c r="AO236" s="67">
        <f>AO237</f>
        <v>0</v>
      </c>
      <c r="AP236" s="67">
        <f t="shared" si="607"/>
        <v>0</v>
      </c>
      <c r="AQ236" s="67">
        <f t="shared" si="607"/>
        <v>0</v>
      </c>
      <c r="AR236" s="67">
        <f t="shared" ref="AR236:AR278" si="608">AL236+AO236</f>
        <v>713000</v>
      </c>
      <c r="AS236" s="67">
        <f t="shared" ref="AS236:AS278" si="609">AM236+AP236</f>
        <v>0</v>
      </c>
      <c r="AT236" s="67">
        <f t="shared" ref="AT236:AT278" si="610">AN236+AQ236</f>
        <v>0</v>
      </c>
    </row>
    <row r="237" spans="1:46">
      <c r="A237" s="149"/>
      <c r="B237" s="91" t="s">
        <v>42</v>
      </c>
      <c r="C237" s="5" t="s">
        <v>16</v>
      </c>
      <c r="D237" s="5" t="s">
        <v>10</v>
      </c>
      <c r="E237" s="5" t="s">
        <v>99</v>
      </c>
      <c r="F237" s="60" t="s">
        <v>382</v>
      </c>
      <c r="G237" s="205" t="s">
        <v>40</v>
      </c>
      <c r="H237" s="67"/>
      <c r="I237" s="67"/>
      <c r="J237" s="67"/>
      <c r="K237" s="67"/>
      <c r="L237" s="67"/>
      <c r="M237" s="67"/>
      <c r="N237" s="67"/>
      <c r="O237" s="67"/>
      <c r="P237" s="67"/>
      <c r="Q237" s="67">
        <v>713000</v>
      </c>
      <c r="R237" s="67"/>
      <c r="S237" s="67"/>
      <c r="T237" s="67">
        <f t="shared" si="601"/>
        <v>713000</v>
      </c>
      <c r="U237" s="67">
        <f t="shared" si="602"/>
        <v>0</v>
      </c>
      <c r="V237" s="67">
        <f t="shared" si="603"/>
        <v>0</v>
      </c>
      <c r="W237" s="67"/>
      <c r="X237" s="67"/>
      <c r="Y237" s="67"/>
      <c r="Z237" s="67">
        <f t="shared" si="416"/>
        <v>713000</v>
      </c>
      <c r="AA237" s="67">
        <f t="shared" si="417"/>
        <v>0</v>
      </c>
      <c r="AB237" s="67">
        <f t="shared" si="418"/>
        <v>0</v>
      </c>
      <c r="AC237" s="67"/>
      <c r="AD237" s="67"/>
      <c r="AE237" s="67"/>
      <c r="AF237" s="67">
        <f t="shared" si="419"/>
        <v>713000</v>
      </c>
      <c r="AG237" s="67">
        <f t="shared" si="420"/>
        <v>0</v>
      </c>
      <c r="AH237" s="67">
        <f t="shared" si="421"/>
        <v>0</v>
      </c>
      <c r="AI237" s="67"/>
      <c r="AJ237" s="67"/>
      <c r="AK237" s="67"/>
      <c r="AL237" s="67">
        <f t="shared" si="458"/>
        <v>713000</v>
      </c>
      <c r="AM237" s="67">
        <f t="shared" si="459"/>
        <v>0</v>
      </c>
      <c r="AN237" s="67">
        <f t="shared" si="460"/>
        <v>0</v>
      </c>
      <c r="AO237" s="67"/>
      <c r="AP237" s="67"/>
      <c r="AQ237" s="67"/>
      <c r="AR237" s="67">
        <f t="shared" si="608"/>
        <v>713000</v>
      </c>
      <c r="AS237" s="67">
        <f t="shared" si="609"/>
        <v>0</v>
      </c>
      <c r="AT237" s="67">
        <f t="shared" si="610"/>
        <v>0</v>
      </c>
    </row>
    <row r="238" spans="1:46">
      <c r="A238" s="149"/>
      <c r="B238" s="91" t="s">
        <v>377</v>
      </c>
      <c r="C238" s="44" t="s">
        <v>16</v>
      </c>
      <c r="D238" s="44" t="s">
        <v>10</v>
      </c>
      <c r="E238" s="44" t="s">
        <v>99</v>
      </c>
      <c r="F238" s="79" t="s">
        <v>376</v>
      </c>
      <c r="G238" s="43"/>
      <c r="H238" s="67"/>
      <c r="I238" s="67"/>
      <c r="J238" s="67"/>
      <c r="K238" s="67"/>
      <c r="L238" s="67"/>
      <c r="M238" s="67"/>
      <c r="N238" s="67"/>
      <c r="O238" s="67"/>
      <c r="P238" s="67"/>
      <c r="Q238" s="67"/>
      <c r="R238" s="67"/>
      <c r="S238" s="67"/>
      <c r="T238" s="67"/>
      <c r="U238" s="67"/>
      <c r="V238" s="67"/>
      <c r="W238" s="67">
        <f>W239</f>
        <v>16037910.6</v>
      </c>
      <c r="X238" s="67">
        <f t="shared" ref="X238:Y239" si="611">X239</f>
        <v>0</v>
      </c>
      <c r="Y238" s="67">
        <f t="shared" si="611"/>
        <v>0</v>
      </c>
      <c r="Z238" s="67">
        <f t="shared" ref="Z238:Z240" si="612">T238+W238</f>
        <v>16037910.6</v>
      </c>
      <c r="AA238" s="67">
        <f t="shared" ref="AA238:AA240" si="613">U238+X238</f>
        <v>0</v>
      </c>
      <c r="AB238" s="67">
        <f t="shared" ref="AB238:AB240" si="614">V238+Y238</f>
        <v>0</v>
      </c>
      <c r="AC238" s="67">
        <f>AC239</f>
        <v>0</v>
      </c>
      <c r="AD238" s="67">
        <f t="shared" ref="AD238:AE239" si="615">AD239</f>
        <v>0</v>
      </c>
      <c r="AE238" s="67">
        <f t="shared" si="615"/>
        <v>0</v>
      </c>
      <c r="AF238" s="67">
        <f t="shared" si="419"/>
        <v>16037910.6</v>
      </c>
      <c r="AG238" s="67">
        <f t="shared" si="420"/>
        <v>0</v>
      </c>
      <c r="AH238" s="67">
        <f t="shared" si="421"/>
        <v>0</v>
      </c>
      <c r="AI238" s="67">
        <f>AI239</f>
        <v>0</v>
      </c>
      <c r="AJ238" s="67">
        <f t="shared" ref="AJ238:AK239" si="616">AJ239</f>
        <v>0</v>
      </c>
      <c r="AK238" s="67">
        <f t="shared" si="616"/>
        <v>0</v>
      </c>
      <c r="AL238" s="67">
        <f t="shared" si="458"/>
        <v>16037910.6</v>
      </c>
      <c r="AM238" s="67">
        <f t="shared" si="459"/>
        <v>0</v>
      </c>
      <c r="AN238" s="67">
        <f t="shared" si="460"/>
        <v>0</v>
      </c>
      <c r="AO238" s="67">
        <f>AO239</f>
        <v>0</v>
      </c>
      <c r="AP238" s="67">
        <f t="shared" ref="AP238:AQ239" si="617">AP239</f>
        <v>0</v>
      </c>
      <c r="AQ238" s="67">
        <f t="shared" si="617"/>
        <v>0</v>
      </c>
      <c r="AR238" s="67">
        <f t="shared" si="608"/>
        <v>16037910.6</v>
      </c>
      <c r="AS238" s="67">
        <f t="shared" si="609"/>
        <v>0</v>
      </c>
      <c r="AT238" s="67">
        <f t="shared" si="610"/>
        <v>0</v>
      </c>
    </row>
    <row r="239" spans="1:46" ht="25.5">
      <c r="A239" s="149"/>
      <c r="B239" s="91" t="s">
        <v>41</v>
      </c>
      <c r="C239" s="44" t="s">
        <v>16</v>
      </c>
      <c r="D239" s="44" t="s">
        <v>10</v>
      </c>
      <c r="E239" s="44" t="s">
        <v>99</v>
      </c>
      <c r="F239" s="79" t="s">
        <v>376</v>
      </c>
      <c r="G239" s="107" t="s">
        <v>39</v>
      </c>
      <c r="H239" s="67"/>
      <c r="I239" s="67"/>
      <c r="J239" s="67"/>
      <c r="K239" s="67"/>
      <c r="L239" s="67"/>
      <c r="M239" s="67"/>
      <c r="N239" s="67"/>
      <c r="O239" s="67"/>
      <c r="P239" s="67"/>
      <c r="Q239" s="67"/>
      <c r="R239" s="67"/>
      <c r="S239" s="67"/>
      <c r="T239" s="67"/>
      <c r="U239" s="67"/>
      <c r="V239" s="67"/>
      <c r="W239" s="67">
        <f>W240</f>
        <v>16037910.6</v>
      </c>
      <c r="X239" s="67">
        <f t="shared" si="611"/>
        <v>0</v>
      </c>
      <c r="Y239" s="67">
        <f t="shared" si="611"/>
        <v>0</v>
      </c>
      <c r="Z239" s="67">
        <f t="shared" si="612"/>
        <v>16037910.6</v>
      </c>
      <c r="AA239" s="67">
        <f t="shared" si="613"/>
        <v>0</v>
      </c>
      <c r="AB239" s="67">
        <f t="shared" si="614"/>
        <v>0</v>
      </c>
      <c r="AC239" s="67">
        <f>AC240</f>
        <v>0</v>
      </c>
      <c r="AD239" s="67">
        <f t="shared" si="615"/>
        <v>0</v>
      </c>
      <c r="AE239" s="67">
        <f t="shared" si="615"/>
        <v>0</v>
      </c>
      <c r="AF239" s="67">
        <f t="shared" si="419"/>
        <v>16037910.6</v>
      </c>
      <c r="AG239" s="67">
        <f t="shared" si="420"/>
        <v>0</v>
      </c>
      <c r="AH239" s="67">
        <f t="shared" si="421"/>
        <v>0</v>
      </c>
      <c r="AI239" s="67">
        <f>AI240</f>
        <v>0</v>
      </c>
      <c r="AJ239" s="67">
        <f t="shared" si="616"/>
        <v>0</v>
      </c>
      <c r="AK239" s="67">
        <f t="shared" si="616"/>
        <v>0</v>
      </c>
      <c r="AL239" s="67">
        <f t="shared" si="458"/>
        <v>16037910.6</v>
      </c>
      <c r="AM239" s="67">
        <f t="shared" si="459"/>
        <v>0</v>
      </c>
      <c r="AN239" s="67">
        <f t="shared" si="460"/>
        <v>0</v>
      </c>
      <c r="AO239" s="67">
        <f>AO240</f>
        <v>0</v>
      </c>
      <c r="AP239" s="67">
        <f t="shared" si="617"/>
        <v>0</v>
      </c>
      <c r="AQ239" s="67">
        <f t="shared" si="617"/>
        <v>0</v>
      </c>
      <c r="AR239" s="67">
        <f t="shared" si="608"/>
        <v>16037910.6</v>
      </c>
      <c r="AS239" s="67">
        <f t="shared" si="609"/>
        <v>0</v>
      </c>
      <c r="AT239" s="67">
        <f t="shared" si="610"/>
        <v>0</v>
      </c>
    </row>
    <row r="240" spans="1:46">
      <c r="A240" s="149"/>
      <c r="B240" s="91" t="s">
        <v>42</v>
      </c>
      <c r="C240" s="44" t="s">
        <v>16</v>
      </c>
      <c r="D240" s="44" t="s">
        <v>10</v>
      </c>
      <c r="E240" s="44" t="s">
        <v>99</v>
      </c>
      <c r="F240" s="79" t="s">
        <v>376</v>
      </c>
      <c r="G240" s="107" t="s">
        <v>40</v>
      </c>
      <c r="H240" s="67"/>
      <c r="I240" s="67"/>
      <c r="J240" s="67"/>
      <c r="K240" s="67"/>
      <c r="L240" s="67"/>
      <c r="M240" s="67"/>
      <c r="N240" s="67"/>
      <c r="O240" s="67"/>
      <c r="P240" s="67"/>
      <c r="Q240" s="67"/>
      <c r="R240" s="67"/>
      <c r="S240" s="67"/>
      <c r="T240" s="67"/>
      <c r="U240" s="67"/>
      <c r="V240" s="67"/>
      <c r="W240" s="67">
        <v>16037910.6</v>
      </c>
      <c r="X240" s="67"/>
      <c r="Y240" s="67"/>
      <c r="Z240" s="67">
        <f t="shared" si="612"/>
        <v>16037910.6</v>
      </c>
      <c r="AA240" s="67">
        <f t="shared" si="613"/>
        <v>0</v>
      </c>
      <c r="AB240" s="67">
        <f t="shared" si="614"/>
        <v>0</v>
      </c>
      <c r="AC240" s="67"/>
      <c r="AD240" s="67"/>
      <c r="AE240" s="67"/>
      <c r="AF240" s="67">
        <f t="shared" si="419"/>
        <v>16037910.6</v>
      </c>
      <c r="AG240" s="67">
        <f t="shared" si="420"/>
        <v>0</v>
      </c>
      <c r="AH240" s="67">
        <f t="shared" si="421"/>
        <v>0</v>
      </c>
      <c r="AI240" s="67"/>
      <c r="AJ240" s="67"/>
      <c r="AK240" s="67"/>
      <c r="AL240" s="67">
        <f t="shared" si="458"/>
        <v>16037910.6</v>
      </c>
      <c r="AM240" s="67">
        <f t="shared" si="459"/>
        <v>0</v>
      </c>
      <c r="AN240" s="67">
        <f t="shared" si="460"/>
        <v>0</v>
      </c>
      <c r="AO240" s="67"/>
      <c r="AP240" s="67"/>
      <c r="AQ240" s="67"/>
      <c r="AR240" s="67">
        <f t="shared" si="608"/>
        <v>16037910.6</v>
      </c>
      <c r="AS240" s="67">
        <f t="shared" si="609"/>
        <v>0</v>
      </c>
      <c r="AT240" s="67">
        <f t="shared" si="610"/>
        <v>0</v>
      </c>
    </row>
    <row r="241" spans="1:46" ht="51">
      <c r="A241" s="144"/>
      <c r="B241" s="88" t="s">
        <v>210</v>
      </c>
      <c r="C241" s="44" t="s">
        <v>16</v>
      </c>
      <c r="D241" s="44" t="s">
        <v>10</v>
      </c>
      <c r="E241" s="44" t="s">
        <v>99</v>
      </c>
      <c r="F241" s="79" t="s">
        <v>208</v>
      </c>
      <c r="G241" s="43"/>
      <c r="H241" s="73">
        <f>H242</f>
        <v>16046.87</v>
      </c>
      <c r="I241" s="73">
        <f t="shared" ref="I241:M242" si="618">I242</f>
        <v>0</v>
      </c>
      <c r="J241" s="73">
        <f t="shared" si="618"/>
        <v>0</v>
      </c>
      <c r="K241" s="73">
        <f t="shared" si="618"/>
        <v>-16046.87</v>
      </c>
      <c r="L241" s="73">
        <f t="shared" si="618"/>
        <v>0</v>
      </c>
      <c r="M241" s="73">
        <f t="shared" si="618"/>
        <v>0</v>
      </c>
      <c r="N241" s="73">
        <f t="shared" si="587"/>
        <v>0</v>
      </c>
      <c r="O241" s="73">
        <f t="shared" si="587"/>
        <v>0</v>
      </c>
      <c r="P241" s="73">
        <f t="shared" si="587"/>
        <v>0</v>
      </c>
      <c r="Q241" s="73">
        <f t="shared" ref="Q241:S242" si="619">Q242</f>
        <v>0</v>
      </c>
      <c r="R241" s="73">
        <f t="shared" si="619"/>
        <v>0</v>
      </c>
      <c r="S241" s="73">
        <f t="shared" si="619"/>
        <v>0</v>
      </c>
      <c r="T241" s="73">
        <f t="shared" si="413"/>
        <v>0</v>
      </c>
      <c r="U241" s="73">
        <f t="shared" si="414"/>
        <v>0</v>
      </c>
      <c r="V241" s="73">
        <f t="shared" si="415"/>
        <v>0</v>
      </c>
      <c r="W241" s="73">
        <f t="shared" ref="W241:Y242" si="620">W242</f>
        <v>0</v>
      </c>
      <c r="X241" s="73">
        <f t="shared" si="620"/>
        <v>0</v>
      </c>
      <c r="Y241" s="73">
        <f t="shared" si="620"/>
        <v>0</v>
      </c>
      <c r="Z241" s="73">
        <f t="shared" si="416"/>
        <v>0</v>
      </c>
      <c r="AA241" s="73">
        <f t="shared" si="417"/>
        <v>0</v>
      </c>
      <c r="AB241" s="73">
        <f t="shared" si="418"/>
        <v>0</v>
      </c>
      <c r="AC241" s="73">
        <f t="shared" ref="AC241:AE242" si="621">AC242</f>
        <v>0</v>
      </c>
      <c r="AD241" s="73">
        <f t="shared" si="621"/>
        <v>0</v>
      </c>
      <c r="AE241" s="73">
        <f t="shared" si="621"/>
        <v>0</v>
      </c>
      <c r="AF241" s="73">
        <f t="shared" si="419"/>
        <v>0</v>
      </c>
      <c r="AG241" s="73">
        <f t="shared" si="420"/>
        <v>0</v>
      </c>
      <c r="AH241" s="73">
        <f t="shared" si="421"/>
        <v>0</v>
      </c>
      <c r="AI241" s="73">
        <f t="shared" ref="AI241:AK242" si="622">AI242</f>
        <v>0</v>
      </c>
      <c r="AJ241" s="73">
        <f t="shared" si="622"/>
        <v>0</v>
      </c>
      <c r="AK241" s="73">
        <f t="shared" si="622"/>
        <v>0</v>
      </c>
      <c r="AL241" s="73">
        <f t="shared" si="458"/>
        <v>0</v>
      </c>
      <c r="AM241" s="73">
        <f t="shared" si="459"/>
        <v>0</v>
      </c>
      <c r="AN241" s="73">
        <f t="shared" si="460"/>
        <v>0</v>
      </c>
      <c r="AO241" s="73">
        <f t="shared" ref="AO241:AQ242" si="623">AO242</f>
        <v>0</v>
      </c>
      <c r="AP241" s="73">
        <f t="shared" si="623"/>
        <v>0</v>
      </c>
      <c r="AQ241" s="73">
        <f t="shared" si="623"/>
        <v>0</v>
      </c>
      <c r="AR241" s="73">
        <f t="shared" si="608"/>
        <v>0</v>
      </c>
      <c r="AS241" s="73">
        <f t="shared" si="609"/>
        <v>0</v>
      </c>
      <c r="AT241" s="73">
        <f t="shared" si="610"/>
        <v>0</v>
      </c>
    </row>
    <row r="242" spans="1:46" ht="25.5">
      <c r="A242" s="144"/>
      <c r="B242" s="80" t="s">
        <v>41</v>
      </c>
      <c r="C242" s="44" t="s">
        <v>16</v>
      </c>
      <c r="D242" s="44" t="s">
        <v>10</v>
      </c>
      <c r="E242" s="44" t="s">
        <v>99</v>
      </c>
      <c r="F242" s="79" t="s">
        <v>208</v>
      </c>
      <c r="G242" s="43" t="s">
        <v>39</v>
      </c>
      <c r="H242" s="73">
        <f>H243</f>
        <v>16046.87</v>
      </c>
      <c r="I242" s="73">
        <f t="shared" si="618"/>
        <v>0</v>
      </c>
      <c r="J242" s="73">
        <f t="shared" si="618"/>
        <v>0</v>
      </c>
      <c r="K242" s="73">
        <f t="shared" si="618"/>
        <v>-16046.87</v>
      </c>
      <c r="L242" s="73">
        <f t="shared" si="618"/>
        <v>0</v>
      </c>
      <c r="M242" s="73">
        <f t="shared" si="618"/>
        <v>0</v>
      </c>
      <c r="N242" s="73">
        <f t="shared" si="587"/>
        <v>0</v>
      </c>
      <c r="O242" s="73">
        <f t="shared" si="587"/>
        <v>0</v>
      </c>
      <c r="P242" s="73">
        <f t="shared" si="587"/>
        <v>0</v>
      </c>
      <c r="Q242" s="73">
        <f t="shared" si="619"/>
        <v>0</v>
      </c>
      <c r="R242" s="73">
        <f t="shared" si="619"/>
        <v>0</v>
      </c>
      <c r="S242" s="73">
        <f t="shared" si="619"/>
        <v>0</v>
      </c>
      <c r="T242" s="73">
        <f t="shared" si="413"/>
        <v>0</v>
      </c>
      <c r="U242" s="73">
        <f t="shared" si="414"/>
        <v>0</v>
      </c>
      <c r="V242" s="73">
        <f t="shared" si="415"/>
        <v>0</v>
      </c>
      <c r="W242" s="73">
        <f t="shared" si="620"/>
        <v>0</v>
      </c>
      <c r="X242" s="73">
        <f t="shared" si="620"/>
        <v>0</v>
      </c>
      <c r="Y242" s="73">
        <f t="shared" si="620"/>
        <v>0</v>
      </c>
      <c r="Z242" s="73">
        <f t="shared" si="416"/>
        <v>0</v>
      </c>
      <c r="AA242" s="73">
        <f t="shared" si="417"/>
        <v>0</v>
      </c>
      <c r="AB242" s="73">
        <f t="shared" si="418"/>
        <v>0</v>
      </c>
      <c r="AC242" s="73">
        <f t="shared" si="621"/>
        <v>0</v>
      </c>
      <c r="AD242" s="73">
        <f t="shared" si="621"/>
        <v>0</v>
      </c>
      <c r="AE242" s="73">
        <f t="shared" si="621"/>
        <v>0</v>
      </c>
      <c r="AF242" s="73">
        <f t="shared" si="419"/>
        <v>0</v>
      </c>
      <c r="AG242" s="73">
        <f t="shared" si="420"/>
        <v>0</v>
      </c>
      <c r="AH242" s="73">
        <f t="shared" si="421"/>
        <v>0</v>
      </c>
      <c r="AI242" s="73">
        <f t="shared" si="622"/>
        <v>0</v>
      </c>
      <c r="AJ242" s="73">
        <f t="shared" si="622"/>
        <v>0</v>
      </c>
      <c r="AK242" s="73">
        <f t="shared" si="622"/>
        <v>0</v>
      </c>
      <c r="AL242" s="73">
        <f t="shared" si="458"/>
        <v>0</v>
      </c>
      <c r="AM242" s="73">
        <f t="shared" si="459"/>
        <v>0</v>
      </c>
      <c r="AN242" s="73">
        <f t="shared" si="460"/>
        <v>0</v>
      </c>
      <c r="AO242" s="73">
        <f t="shared" si="623"/>
        <v>0</v>
      </c>
      <c r="AP242" s="73">
        <f t="shared" si="623"/>
        <v>0</v>
      </c>
      <c r="AQ242" s="73">
        <f t="shared" si="623"/>
        <v>0</v>
      </c>
      <c r="AR242" s="73">
        <f t="shared" si="608"/>
        <v>0</v>
      </c>
      <c r="AS242" s="73">
        <f t="shared" si="609"/>
        <v>0</v>
      </c>
      <c r="AT242" s="73">
        <f t="shared" si="610"/>
        <v>0</v>
      </c>
    </row>
    <row r="243" spans="1:46">
      <c r="A243" s="144"/>
      <c r="B243" s="91" t="s">
        <v>42</v>
      </c>
      <c r="C243" s="44" t="s">
        <v>16</v>
      </c>
      <c r="D243" s="44" t="s">
        <v>10</v>
      </c>
      <c r="E243" s="44" t="s">
        <v>99</v>
      </c>
      <c r="F243" s="79" t="s">
        <v>208</v>
      </c>
      <c r="G243" s="43" t="s">
        <v>40</v>
      </c>
      <c r="H243" s="67">
        <v>16046.87</v>
      </c>
      <c r="I243" s="67"/>
      <c r="J243" s="67"/>
      <c r="K243" s="67">
        <v>-16046.87</v>
      </c>
      <c r="L243" s="67"/>
      <c r="M243" s="67"/>
      <c r="N243" s="67">
        <f t="shared" si="587"/>
        <v>0</v>
      </c>
      <c r="O243" s="67">
        <f t="shared" si="587"/>
        <v>0</v>
      </c>
      <c r="P243" s="67">
        <f t="shared" si="587"/>
        <v>0</v>
      </c>
      <c r="Q243" s="67"/>
      <c r="R243" s="67"/>
      <c r="S243" s="67"/>
      <c r="T243" s="67">
        <f t="shared" si="413"/>
        <v>0</v>
      </c>
      <c r="U243" s="67">
        <f t="shared" si="414"/>
        <v>0</v>
      </c>
      <c r="V243" s="67">
        <f t="shared" si="415"/>
        <v>0</v>
      </c>
      <c r="W243" s="67"/>
      <c r="X243" s="67"/>
      <c r="Y243" s="67"/>
      <c r="Z243" s="67">
        <f t="shared" si="416"/>
        <v>0</v>
      </c>
      <c r="AA243" s="67">
        <f t="shared" si="417"/>
        <v>0</v>
      </c>
      <c r="AB243" s="67">
        <f t="shared" si="418"/>
        <v>0</v>
      </c>
      <c r="AC243" s="67"/>
      <c r="AD243" s="67"/>
      <c r="AE243" s="67"/>
      <c r="AF243" s="67">
        <f t="shared" si="419"/>
        <v>0</v>
      </c>
      <c r="AG243" s="67">
        <f t="shared" si="420"/>
        <v>0</v>
      </c>
      <c r="AH243" s="67">
        <f t="shared" si="421"/>
        <v>0</v>
      </c>
      <c r="AI243" s="67"/>
      <c r="AJ243" s="67"/>
      <c r="AK243" s="67"/>
      <c r="AL243" s="67">
        <f t="shared" si="458"/>
        <v>0</v>
      </c>
      <c r="AM243" s="67">
        <f t="shared" si="459"/>
        <v>0</v>
      </c>
      <c r="AN243" s="67">
        <f t="shared" si="460"/>
        <v>0</v>
      </c>
      <c r="AO243" s="67"/>
      <c r="AP243" s="67"/>
      <c r="AQ243" s="67"/>
      <c r="AR243" s="67">
        <f t="shared" si="608"/>
        <v>0</v>
      </c>
      <c r="AS243" s="67">
        <f t="shared" si="609"/>
        <v>0</v>
      </c>
      <c r="AT243" s="67">
        <f t="shared" si="610"/>
        <v>0</v>
      </c>
    </row>
    <row r="244" spans="1:46" ht="39.75" customHeight="1">
      <c r="A244" s="247"/>
      <c r="B244" s="88" t="s">
        <v>474</v>
      </c>
      <c r="C244" s="44" t="s">
        <v>16</v>
      </c>
      <c r="D244" s="44" t="s">
        <v>10</v>
      </c>
      <c r="E244" s="44" t="s">
        <v>99</v>
      </c>
      <c r="F244" s="79" t="s">
        <v>473</v>
      </c>
      <c r="G244" s="107"/>
      <c r="H244" s="67"/>
      <c r="I244" s="67"/>
      <c r="J244" s="67"/>
      <c r="K244" s="67"/>
      <c r="L244" s="67"/>
      <c r="M244" s="67"/>
      <c r="N244" s="67"/>
      <c r="O244" s="67"/>
      <c r="P244" s="67"/>
      <c r="Q244" s="67"/>
      <c r="R244" s="67"/>
      <c r="S244" s="67"/>
      <c r="T244" s="67"/>
      <c r="U244" s="67"/>
      <c r="V244" s="67"/>
      <c r="W244" s="67"/>
      <c r="X244" s="67"/>
      <c r="Y244" s="67"/>
      <c r="Z244" s="67"/>
      <c r="AA244" s="67"/>
      <c r="AB244" s="67"/>
      <c r="AC244" s="67"/>
      <c r="AD244" s="67"/>
      <c r="AE244" s="67"/>
      <c r="AF244" s="67"/>
      <c r="AG244" s="67"/>
      <c r="AH244" s="67"/>
      <c r="AI244" s="67"/>
      <c r="AJ244" s="67"/>
      <c r="AK244" s="67"/>
      <c r="AL244" s="67"/>
      <c r="AM244" s="67"/>
      <c r="AN244" s="67"/>
      <c r="AO244" s="67">
        <f>AO245</f>
        <v>940169.79</v>
      </c>
      <c r="AP244" s="67">
        <f t="shared" ref="AP244:AP245" si="624">AP245</f>
        <v>0</v>
      </c>
      <c r="AQ244" s="67">
        <f t="shared" ref="AQ244:AQ245" si="625">AQ245</f>
        <v>0</v>
      </c>
      <c r="AR244" s="67">
        <f t="shared" si="608"/>
        <v>940169.79</v>
      </c>
      <c r="AS244" s="67">
        <f t="shared" si="609"/>
        <v>0</v>
      </c>
      <c r="AT244" s="67">
        <f t="shared" si="610"/>
        <v>0</v>
      </c>
    </row>
    <row r="245" spans="1:46" ht="25.5">
      <c r="A245" s="247"/>
      <c r="B245" s="91" t="s">
        <v>41</v>
      </c>
      <c r="C245" s="44" t="s">
        <v>16</v>
      </c>
      <c r="D245" s="44" t="s">
        <v>10</v>
      </c>
      <c r="E245" s="44" t="s">
        <v>99</v>
      </c>
      <c r="F245" s="79" t="s">
        <v>473</v>
      </c>
      <c r="G245" s="107" t="s">
        <v>39</v>
      </c>
      <c r="H245" s="67"/>
      <c r="I245" s="67"/>
      <c r="J245" s="67"/>
      <c r="K245" s="67"/>
      <c r="L245" s="67"/>
      <c r="M245" s="67"/>
      <c r="N245" s="67"/>
      <c r="O245" s="67"/>
      <c r="P245" s="67"/>
      <c r="Q245" s="67"/>
      <c r="R245" s="67"/>
      <c r="S245" s="67"/>
      <c r="T245" s="67"/>
      <c r="U245" s="67"/>
      <c r="V245" s="67"/>
      <c r="W245" s="67"/>
      <c r="X245" s="67"/>
      <c r="Y245" s="67"/>
      <c r="Z245" s="67"/>
      <c r="AA245" s="67"/>
      <c r="AB245" s="67"/>
      <c r="AC245" s="67"/>
      <c r="AD245" s="67"/>
      <c r="AE245" s="67"/>
      <c r="AF245" s="67"/>
      <c r="AG245" s="67"/>
      <c r="AH245" s="67"/>
      <c r="AI245" s="67"/>
      <c r="AJ245" s="67"/>
      <c r="AK245" s="67"/>
      <c r="AL245" s="67"/>
      <c r="AM245" s="67"/>
      <c r="AN245" s="67"/>
      <c r="AO245" s="67">
        <f>AO246</f>
        <v>940169.79</v>
      </c>
      <c r="AP245" s="67">
        <f t="shared" si="624"/>
        <v>0</v>
      </c>
      <c r="AQ245" s="67">
        <f t="shared" si="625"/>
        <v>0</v>
      </c>
      <c r="AR245" s="67">
        <f t="shared" si="608"/>
        <v>940169.79</v>
      </c>
      <c r="AS245" s="67">
        <f t="shared" si="609"/>
        <v>0</v>
      </c>
      <c r="AT245" s="67">
        <f t="shared" si="610"/>
        <v>0</v>
      </c>
    </row>
    <row r="246" spans="1:46">
      <c r="A246" s="247"/>
      <c r="B246" s="91" t="s">
        <v>42</v>
      </c>
      <c r="C246" s="44" t="s">
        <v>16</v>
      </c>
      <c r="D246" s="44" t="s">
        <v>10</v>
      </c>
      <c r="E246" s="44" t="s">
        <v>99</v>
      </c>
      <c r="F246" s="79" t="s">
        <v>473</v>
      </c>
      <c r="G246" s="107" t="s">
        <v>40</v>
      </c>
      <c r="H246" s="67"/>
      <c r="I246" s="67"/>
      <c r="J246" s="67"/>
      <c r="K246" s="67"/>
      <c r="L246" s="67"/>
      <c r="M246" s="67"/>
      <c r="N246" s="67"/>
      <c r="O246" s="67"/>
      <c r="P246" s="67"/>
      <c r="Q246" s="67"/>
      <c r="R246" s="67"/>
      <c r="S246" s="67"/>
      <c r="T246" s="67"/>
      <c r="U246" s="67"/>
      <c r="V246" s="67"/>
      <c r="W246" s="67"/>
      <c r="X246" s="67"/>
      <c r="Y246" s="67"/>
      <c r="Z246" s="67"/>
      <c r="AA246" s="67"/>
      <c r="AB246" s="67"/>
      <c r="AC246" s="67"/>
      <c r="AD246" s="67"/>
      <c r="AE246" s="67"/>
      <c r="AF246" s="67"/>
      <c r="AG246" s="67"/>
      <c r="AH246" s="67"/>
      <c r="AI246" s="67"/>
      <c r="AJ246" s="67"/>
      <c r="AK246" s="67"/>
      <c r="AL246" s="67"/>
      <c r="AM246" s="67"/>
      <c r="AN246" s="67"/>
      <c r="AO246" s="67">
        <v>940169.79</v>
      </c>
      <c r="AP246" s="67"/>
      <c r="AQ246" s="67"/>
      <c r="AR246" s="67">
        <f t="shared" si="608"/>
        <v>940169.79</v>
      </c>
      <c r="AS246" s="67">
        <f t="shared" si="609"/>
        <v>0</v>
      </c>
      <c r="AT246" s="67">
        <f t="shared" si="610"/>
        <v>0</v>
      </c>
    </row>
    <row r="247" spans="1:46" ht="25.5">
      <c r="A247" s="149"/>
      <c r="B247" s="182" t="s">
        <v>267</v>
      </c>
      <c r="C247" s="5" t="s">
        <v>16</v>
      </c>
      <c r="D247" s="5" t="s">
        <v>10</v>
      </c>
      <c r="E247" s="5" t="s">
        <v>99</v>
      </c>
      <c r="F247" s="79" t="s">
        <v>268</v>
      </c>
      <c r="G247" s="17"/>
      <c r="H247" s="73">
        <f>H248</f>
        <v>71590.89</v>
      </c>
      <c r="I247" s="73">
        <f t="shared" ref="I247:M248" si="626">I248</f>
        <v>71590.89</v>
      </c>
      <c r="J247" s="73">
        <f t="shared" si="626"/>
        <v>71590.89</v>
      </c>
      <c r="K247" s="73">
        <f t="shared" si="626"/>
        <v>95075.82</v>
      </c>
      <c r="L247" s="73">
        <f t="shared" si="626"/>
        <v>-162.33000000000001</v>
      </c>
      <c r="M247" s="73">
        <f t="shared" si="626"/>
        <v>-162.33000000000001</v>
      </c>
      <c r="N247" s="73">
        <f t="shared" si="571"/>
        <v>166666.71000000002</v>
      </c>
      <c r="O247" s="73">
        <f t="shared" si="572"/>
        <v>71428.56</v>
      </c>
      <c r="P247" s="73">
        <f t="shared" si="573"/>
        <v>71428.56</v>
      </c>
      <c r="Q247" s="73">
        <f t="shared" ref="Q247:S248" si="627">Q248</f>
        <v>47008.56</v>
      </c>
      <c r="R247" s="73">
        <f t="shared" si="627"/>
        <v>0</v>
      </c>
      <c r="S247" s="73">
        <f t="shared" si="627"/>
        <v>0</v>
      </c>
      <c r="T247" s="73">
        <f t="shared" si="413"/>
        <v>213675.27000000002</v>
      </c>
      <c r="U247" s="73">
        <f t="shared" si="414"/>
        <v>71428.56</v>
      </c>
      <c r="V247" s="73">
        <f t="shared" si="415"/>
        <v>71428.56</v>
      </c>
      <c r="W247" s="73">
        <f t="shared" ref="W247:Y248" si="628">W248</f>
        <v>0</v>
      </c>
      <c r="X247" s="73">
        <f t="shared" si="628"/>
        <v>0</v>
      </c>
      <c r="Y247" s="73">
        <f t="shared" si="628"/>
        <v>0</v>
      </c>
      <c r="Z247" s="73">
        <f t="shared" si="416"/>
        <v>213675.27000000002</v>
      </c>
      <c r="AA247" s="73">
        <f t="shared" si="417"/>
        <v>71428.56</v>
      </c>
      <c r="AB247" s="73">
        <f t="shared" si="418"/>
        <v>71428.56</v>
      </c>
      <c r="AC247" s="73">
        <f t="shared" ref="AC247:AE248" si="629">AC248</f>
        <v>0</v>
      </c>
      <c r="AD247" s="73">
        <f t="shared" si="629"/>
        <v>0</v>
      </c>
      <c r="AE247" s="73">
        <f t="shared" si="629"/>
        <v>0</v>
      </c>
      <c r="AF247" s="73">
        <f t="shared" si="419"/>
        <v>213675.27000000002</v>
      </c>
      <c r="AG247" s="73">
        <f t="shared" si="420"/>
        <v>71428.56</v>
      </c>
      <c r="AH247" s="73">
        <f t="shared" si="421"/>
        <v>71428.56</v>
      </c>
      <c r="AI247" s="73">
        <f t="shared" ref="AI247:AK248" si="630">AI248</f>
        <v>0</v>
      </c>
      <c r="AJ247" s="73">
        <f t="shared" si="630"/>
        <v>0</v>
      </c>
      <c r="AK247" s="73">
        <f t="shared" si="630"/>
        <v>0</v>
      </c>
      <c r="AL247" s="73">
        <f t="shared" si="458"/>
        <v>213675.27000000002</v>
      </c>
      <c r="AM247" s="73">
        <f t="shared" si="459"/>
        <v>71428.56</v>
      </c>
      <c r="AN247" s="73">
        <f t="shared" si="460"/>
        <v>71428.56</v>
      </c>
      <c r="AO247" s="73">
        <f t="shared" ref="AO247:AQ248" si="631">AO248</f>
        <v>0</v>
      </c>
      <c r="AP247" s="73">
        <f t="shared" si="631"/>
        <v>0</v>
      </c>
      <c r="AQ247" s="73">
        <f t="shared" si="631"/>
        <v>0</v>
      </c>
      <c r="AR247" s="73">
        <f t="shared" si="608"/>
        <v>213675.27000000002</v>
      </c>
      <c r="AS247" s="73">
        <f t="shared" si="609"/>
        <v>71428.56</v>
      </c>
      <c r="AT247" s="73">
        <f t="shared" si="610"/>
        <v>71428.56</v>
      </c>
    </row>
    <row r="248" spans="1:46" ht="25.5">
      <c r="A248" s="149"/>
      <c r="B248" s="80" t="s">
        <v>41</v>
      </c>
      <c r="C248" s="5" t="s">
        <v>16</v>
      </c>
      <c r="D248" s="5" t="s">
        <v>10</v>
      </c>
      <c r="E248" s="5" t="s">
        <v>99</v>
      </c>
      <c r="F248" s="79" t="s">
        <v>268</v>
      </c>
      <c r="G248" s="61" t="s">
        <v>39</v>
      </c>
      <c r="H248" s="73">
        <f>H249</f>
        <v>71590.89</v>
      </c>
      <c r="I248" s="73">
        <f t="shared" si="626"/>
        <v>71590.89</v>
      </c>
      <c r="J248" s="73">
        <f t="shared" si="626"/>
        <v>71590.89</v>
      </c>
      <c r="K248" s="73">
        <f t="shared" si="626"/>
        <v>95075.82</v>
      </c>
      <c r="L248" s="73">
        <f t="shared" si="626"/>
        <v>-162.33000000000001</v>
      </c>
      <c r="M248" s="73">
        <f t="shared" si="626"/>
        <v>-162.33000000000001</v>
      </c>
      <c r="N248" s="73">
        <f t="shared" si="571"/>
        <v>166666.71000000002</v>
      </c>
      <c r="O248" s="73">
        <f t="shared" si="572"/>
        <v>71428.56</v>
      </c>
      <c r="P248" s="73">
        <f t="shared" si="573"/>
        <v>71428.56</v>
      </c>
      <c r="Q248" s="73">
        <f t="shared" si="627"/>
        <v>47008.56</v>
      </c>
      <c r="R248" s="73">
        <f t="shared" si="627"/>
        <v>0</v>
      </c>
      <c r="S248" s="73">
        <f t="shared" si="627"/>
        <v>0</v>
      </c>
      <c r="T248" s="73">
        <f t="shared" si="413"/>
        <v>213675.27000000002</v>
      </c>
      <c r="U248" s="73">
        <f t="shared" si="414"/>
        <v>71428.56</v>
      </c>
      <c r="V248" s="73">
        <f t="shared" si="415"/>
        <v>71428.56</v>
      </c>
      <c r="W248" s="73">
        <f t="shared" si="628"/>
        <v>0</v>
      </c>
      <c r="X248" s="73">
        <f t="shared" si="628"/>
        <v>0</v>
      </c>
      <c r="Y248" s="73">
        <f t="shared" si="628"/>
        <v>0</v>
      </c>
      <c r="Z248" s="73">
        <f t="shared" si="416"/>
        <v>213675.27000000002</v>
      </c>
      <c r="AA248" s="73">
        <f t="shared" si="417"/>
        <v>71428.56</v>
      </c>
      <c r="AB248" s="73">
        <f t="shared" si="418"/>
        <v>71428.56</v>
      </c>
      <c r="AC248" s="73">
        <f t="shared" si="629"/>
        <v>0</v>
      </c>
      <c r="AD248" s="73">
        <f t="shared" si="629"/>
        <v>0</v>
      </c>
      <c r="AE248" s="73">
        <f t="shared" si="629"/>
        <v>0</v>
      </c>
      <c r="AF248" s="73">
        <f t="shared" si="419"/>
        <v>213675.27000000002</v>
      </c>
      <c r="AG248" s="73">
        <f t="shared" si="420"/>
        <v>71428.56</v>
      </c>
      <c r="AH248" s="73">
        <f t="shared" si="421"/>
        <v>71428.56</v>
      </c>
      <c r="AI248" s="73">
        <f t="shared" si="630"/>
        <v>0</v>
      </c>
      <c r="AJ248" s="73">
        <f t="shared" si="630"/>
        <v>0</v>
      </c>
      <c r="AK248" s="73">
        <f t="shared" si="630"/>
        <v>0</v>
      </c>
      <c r="AL248" s="73">
        <f t="shared" si="458"/>
        <v>213675.27000000002</v>
      </c>
      <c r="AM248" s="73">
        <f t="shared" si="459"/>
        <v>71428.56</v>
      </c>
      <c r="AN248" s="73">
        <f t="shared" si="460"/>
        <v>71428.56</v>
      </c>
      <c r="AO248" s="73">
        <f t="shared" si="631"/>
        <v>0</v>
      </c>
      <c r="AP248" s="73">
        <f t="shared" si="631"/>
        <v>0</v>
      </c>
      <c r="AQ248" s="73">
        <f t="shared" si="631"/>
        <v>0</v>
      </c>
      <c r="AR248" s="73">
        <f t="shared" si="608"/>
        <v>213675.27000000002</v>
      </c>
      <c r="AS248" s="73">
        <f t="shared" si="609"/>
        <v>71428.56</v>
      </c>
      <c r="AT248" s="73">
        <f t="shared" si="610"/>
        <v>71428.56</v>
      </c>
    </row>
    <row r="249" spans="1:46">
      <c r="A249" s="149"/>
      <c r="B249" s="91" t="s">
        <v>42</v>
      </c>
      <c r="C249" s="5" t="s">
        <v>16</v>
      </c>
      <c r="D249" s="5" t="s">
        <v>10</v>
      </c>
      <c r="E249" s="5" t="s">
        <v>99</v>
      </c>
      <c r="F249" s="79" t="s">
        <v>268</v>
      </c>
      <c r="G249" s="61" t="s">
        <v>40</v>
      </c>
      <c r="H249" s="67">
        <v>71590.89</v>
      </c>
      <c r="I249" s="67">
        <v>71590.89</v>
      </c>
      <c r="J249" s="67">
        <v>71590.89</v>
      </c>
      <c r="K249" s="67">
        <v>95075.82</v>
      </c>
      <c r="L249" s="67">
        <v>-162.33000000000001</v>
      </c>
      <c r="M249" s="67">
        <v>-162.33000000000001</v>
      </c>
      <c r="N249" s="67">
        <f t="shared" si="571"/>
        <v>166666.71000000002</v>
      </c>
      <c r="O249" s="67">
        <f t="shared" si="572"/>
        <v>71428.56</v>
      </c>
      <c r="P249" s="67">
        <f t="shared" si="573"/>
        <v>71428.56</v>
      </c>
      <c r="Q249" s="67">
        <v>47008.56</v>
      </c>
      <c r="R249" s="67"/>
      <c r="S249" s="67"/>
      <c r="T249" s="67">
        <f t="shared" si="413"/>
        <v>213675.27000000002</v>
      </c>
      <c r="U249" s="67">
        <f t="shared" si="414"/>
        <v>71428.56</v>
      </c>
      <c r="V249" s="67">
        <f t="shared" si="415"/>
        <v>71428.56</v>
      </c>
      <c r="W249" s="67"/>
      <c r="X249" s="67"/>
      <c r="Y249" s="67"/>
      <c r="Z249" s="67">
        <f t="shared" si="416"/>
        <v>213675.27000000002</v>
      </c>
      <c r="AA249" s="67">
        <f t="shared" si="417"/>
        <v>71428.56</v>
      </c>
      <c r="AB249" s="67">
        <f t="shared" si="418"/>
        <v>71428.56</v>
      </c>
      <c r="AC249" s="67"/>
      <c r="AD249" s="67"/>
      <c r="AE249" s="67"/>
      <c r="AF249" s="67">
        <f t="shared" si="419"/>
        <v>213675.27000000002</v>
      </c>
      <c r="AG249" s="67">
        <f t="shared" si="420"/>
        <v>71428.56</v>
      </c>
      <c r="AH249" s="67">
        <f t="shared" si="421"/>
        <v>71428.56</v>
      </c>
      <c r="AI249" s="67"/>
      <c r="AJ249" s="67"/>
      <c r="AK249" s="67"/>
      <c r="AL249" s="67">
        <f t="shared" si="458"/>
        <v>213675.27000000002</v>
      </c>
      <c r="AM249" s="67">
        <f t="shared" si="459"/>
        <v>71428.56</v>
      </c>
      <c r="AN249" s="67">
        <f t="shared" si="460"/>
        <v>71428.56</v>
      </c>
      <c r="AO249" s="67"/>
      <c r="AP249" s="67"/>
      <c r="AQ249" s="67"/>
      <c r="AR249" s="67">
        <f t="shared" si="608"/>
        <v>213675.27000000002</v>
      </c>
      <c r="AS249" s="67">
        <f t="shared" si="609"/>
        <v>71428.56</v>
      </c>
      <c r="AT249" s="67">
        <f t="shared" si="610"/>
        <v>71428.56</v>
      </c>
    </row>
    <row r="250" spans="1:46" ht="38.25">
      <c r="A250" s="144"/>
      <c r="B250" s="182" t="s">
        <v>211</v>
      </c>
      <c r="C250" s="40" t="s">
        <v>16</v>
      </c>
      <c r="D250" s="40" t="s">
        <v>10</v>
      </c>
      <c r="E250" s="40" t="s">
        <v>99</v>
      </c>
      <c r="F250" s="40" t="s">
        <v>209</v>
      </c>
      <c r="G250" s="41"/>
      <c r="H250" s="67">
        <f>H251</f>
        <v>365689.05</v>
      </c>
      <c r="I250" s="67">
        <f t="shared" ref="I250:M251" si="632">I251</f>
        <v>365689.05</v>
      </c>
      <c r="J250" s="67">
        <f t="shared" si="632"/>
        <v>0</v>
      </c>
      <c r="K250" s="67">
        <f t="shared" si="632"/>
        <v>-32267.91</v>
      </c>
      <c r="L250" s="67">
        <f t="shared" si="632"/>
        <v>-32267.91</v>
      </c>
      <c r="M250" s="67">
        <f t="shared" si="632"/>
        <v>262544.94</v>
      </c>
      <c r="N250" s="67">
        <f t="shared" si="571"/>
        <v>333421.14</v>
      </c>
      <c r="O250" s="67">
        <f t="shared" si="572"/>
        <v>333421.14</v>
      </c>
      <c r="P250" s="67">
        <f t="shared" si="573"/>
        <v>262544.94</v>
      </c>
      <c r="Q250" s="67">
        <f t="shared" ref="Q250:S251" si="633">Q251</f>
        <v>2782.57</v>
      </c>
      <c r="R250" s="67">
        <f t="shared" si="633"/>
        <v>0</v>
      </c>
      <c r="S250" s="67">
        <f t="shared" si="633"/>
        <v>0</v>
      </c>
      <c r="T250" s="67">
        <f t="shared" si="413"/>
        <v>336203.71</v>
      </c>
      <c r="U250" s="67">
        <f t="shared" si="414"/>
        <v>333421.14</v>
      </c>
      <c r="V250" s="67">
        <f t="shared" si="415"/>
        <v>262544.94</v>
      </c>
      <c r="W250" s="67">
        <f t="shared" ref="W250:Y251" si="634">W251</f>
        <v>0</v>
      </c>
      <c r="X250" s="67">
        <f t="shared" si="634"/>
        <v>0</v>
      </c>
      <c r="Y250" s="67">
        <f t="shared" si="634"/>
        <v>0</v>
      </c>
      <c r="Z250" s="67">
        <f t="shared" si="416"/>
        <v>336203.71</v>
      </c>
      <c r="AA250" s="67">
        <f t="shared" si="417"/>
        <v>333421.14</v>
      </c>
      <c r="AB250" s="67">
        <f t="shared" si="418"/>
        <v>262544.94</v>
      </c>
      <c r="AC250" s="67">
        <f t="shared" ref="AC250:AE251" si="635">AC251</f>
        <v>0</v>
      </c>
      <c r="AD250" s="67">
        <f t="shared" si="635"/>
        <v>0</v>
      </c>
      <c r="AE250" s="67">
        <f t="shared" si="635"/>
        <v>0</v>
      </c>
      <c r="AF250" s="67">
        <f t="shared" si="419"/>
        <v>336203.71</v>
      </c>
      <c r="AG250" s="67">
        <f t="shared" si="420"/>
        <v>333421.14</v>
      </c>
      <c r="AH250" s="67">
        <f t="shared" si="421"/>
        <v>262544.94</v>
      </c>
      <c r="AI250" s="67">
        <f t="shared" ref="AI250:AK251" si="636">AI251</f>
        <v>0</v>
      </c>
      <c r="AJ250" s="67">
        <f t="shared" si="636"/>
        <v>0</v>
      </c>
      <c r="AK250" s="67">
        <f t="shared" si="636"/>
        <v>0</v>
      </c>
      <c r="AL250" s="67">
        <f t="shared" si="458"/>
        <v>336203.71</v>
      </c>
      <c r="AM250" s="67">
        <f t="shared" si="459"/>
        <v>333421.14</v>
      </c>
      <c r="AN250" s="67">
        <f t="shared" si="460"/>
        <v>262544.94</v>
      </c>
      <c r="AO250" s="67">
        <f t="shared" ref="AO250:AQ251" si="637">AO251</f>
        <v>0</v>
      </c>
      <c r="AP250" s="67">
        <f t="shared" si="637"/>
        <v>0</v>
      </c>
      <c r="AQ250" s="67">
        <f t="shared" si="637"/>
        <v>0</v>
      </c>
      <c r="AR250" s="67">
        <f t="shared" si="608"/>
        <v>336203.71</v>
      </c>
      <c r="AS250" s="67">
        <f t="shared" si="609"/>
        <v>333421.14</v>
      </c>
      <c r="AT250" s="67">
        <f t="shared" si="610"/>
        <v>262544.94</v>
      </c>
    </row>
    <row r="251" spans="1:46" ht="25.5">
      <c r="A251" s="144"/>
      <c r="B251" s="80" t="s">
        <v>41</v>
      </c>
      <c r="C251" s="44" t="s">
        <v>16</v>
      </c>
      <c r="D251" s="44" t="s">
        <v>10</v>
      </c>
      <c r="E251" s="44" t="s">
        <v>99</v>
      </c>
      <c r="F251" s="79" t="s">
        <v>209</v>
      </c>
      <c r="G251" s="107" t="s">
        <v>39</v>
      </c>
      <c r="H251" s="67">
        <f>H252</f>
        <v>365689.05</v>
      </c>
      <c r="I251" s="67">
        <f t="shared" si="632"/>
        <v>365689.05</v>
      </c>
      <c r="J251" s="67">
        <f t="shared" si="632"/>
        <v>0</v>
      </c>
      <c r="K251" s="67">
        <f t="shared" si="632"/>
        <v>-32267.91</v>
      </c>
      <c r="L251" s="67">
        <f t="shared" si="632"/>
        <v>-32267.91</v>
      </c>
      <c r="M251" s="67">
        <f t="shared" si="632"/>
        <v>262544.94</v>
      </c>
      <c r="N251" s="67">
        <f t="shared" si="571"/>
        <v>333421.14</v>
      </c>
      <c r="O251" s="67">
        <f t="shared" si="572"/>
        <v>333421.14</v>
      </c>
      <c r="P251" s="67">
        <f t="shared" si="573"/>
        <v>262544.94</v>
      </c>
      <c r="Q251" s="67">
        <f t="shared" si="633"/>
        <v>2782.57</v>
      </c>
      <c r="R251" s="67">
        <f t="shared" si="633"/>
        <v>0</v>
      </c>
      <c r="S251" s="67">
        <f t="shared" si="633"/>
        <v>0</v>
      </c>
      <c r="T251" s="67">
        <f t="shared" si="413"/>
        <v>336203.71</v>
      </c>
      <c r="U251" s="67">
        <f t="shared" si="414"/>
        <v>333421.14</v>
      </c>
      <c r="V251" s="67">
        <f t="shared" si="415"/>
        <v>262544.94</v>
      </c>
      <c r="W251" s="67">
        <f t="shared" si="634"/>
        <v>0</v>
      </c>
      <c r="X251" s="67">
        <f t="shared" si="634"/>
        <v>0</v>
      </c>
      <c r="Y251" s="67">
        <f t="shared" si="634"/>
        <v>0</v>
      </c>
      <c r="Z251" s="67">
        <f t="shared" si="416"/>
        <v>336203.71</v>
      </c>
      <c r="AA251" s="67">
        <f t="shared" si="417"/>
        <v>333421.14</v>
      </c>
      <c r="AB251" s="67">
        <f t="shared" si="418"/>
        <v>262544.94</v>
      </c>
      <c r="AC251" s="67">
        <f t="shared" si="635"/>
        <v>0</v>
      </c>
      <c r="AD251" s="67">
        <f t="shared" si="635"/>
        <v>0</v>
      </c>
      <c r="AE251" s="67">
        <f t="shared" si="635"/>
        <v>0</v>
      </c>
      <c r="AF251" s="67">
        <f t="shared" si="419"/>
        <v>336203.71</v>
      </c>
      <c r="AG251" s="67">
        <f t="shared" si="420"/>
        <v>333421.14</v>
      </c>
      <c r="AH251" s="67">
        <f t="shared" si="421"/>
        <v>262544.94</v>
      </c>
      <c r="AI251" s="67">
        <f t="shared" si="636"/>
        <v>0</v>
      </c>
      <c r="AJ251" s="67">
        <f t="shared" si="636"/>
        <v>0</v>
      </c>
      <c r="AK251" s="67">
        <f t="shared" si="636"/>
        <v>0</v>
      </c>
      <c r="AL251" s="67">
        <f t="shared" si="458"/>
        <v>336203.71</v>
      </c>
      <c r="AM251" s="67">
        <f t="shared" si="459"/>
        <v>333421.14</v>
      </c>
      <c r="AN251" s="67">
        <f t="shared" si="460"/>
        <v>262544.94</v>
      </c>
      <c r="AO251" s="67">
        <f t="shared" si="637"/>
        <v>0</v>
      </c>
      <c r="AP251" s="67">
        <f t="shared" si="637"/>
        <v>0</v>
      </c>
      <c r="AQ251" s="67">
        <f t="shared" si="637"/>
        <v>0</v>
      </c>
      <c r="AR251" s="67">
        <f t="shared" si="608"/>
        <v>336203.71</v>
      </c>
      <c r="AS251" s="67">
        <f t="shared" si="609"/>
        <v>333421.14</v>
      </c>
      <c r="AT251" s="67">
        <f t="shared" si="610"/>
        <v>262544.94</v>
      </c>
    </row>
    <row r="252" spans="1:46">
      <c r="A252" s="144"/>
      <c r="B252" s="91" t="s">
        <v>42</v>
      </c>
      <c r="C252" s="44" t="s">
        <v>16</v>
      </c>
      <c r="D252" s="44" t="s">
        <v>10</v>
      </c>
      <c r="E252" s="44" t="s">
        <v>99</v>
      </c>
      <c r="F252" s="79" t="s">
        <v>209</v>
      </c>
      <c r="G252" s="107" t="s">
        <v>40</v>
      </c>
      <c r="H252" s="67">
        <f>294506.8+71182.25</f>
        <v>365689.05</v>
      </c>
      <c r="I252" s="67">
        <f>294506.8+71182.25</f>
        <v>365689.05</v>
      </c>
      <c r="J252" s="67"/>
      <c r="K252" s="67">
        <v>-32267.91</v>
      </c>
      <c r="L252" s="67">
        <v>-32267.91</v>
      </c>
      <c r="M252" s="67">
        <v>262544.94</v>
      </c>
      <c r="N252" s="67">
        <f t="shared" si="571"/>
        <v>333421.14</v>
      </c>
      <c r="O252" s="67">
        <f t="shared" si="572"/>
        <v>333421.14</v>
      </c>
      <c r="P252" s="67">
        <f t="shared" si="573"/>
        <v>262544.94</v>
      </c>
      <c r="Q252" s="67">
        <v>2782.57</v>
      </c>
      <c r="R252" s="67"/>
      <c r="S252" s="67"/>
      <c r="T252" s="67">
        <f t="shared" si="413"/>
        <v>336203.71</v>
      </c>
      <c r="U252" s="67">
        <f t="shared" si="414"/>
        <v>333421.14</v>
      </c>
      <c r="V252" s="67">
        <f t="shared" si="415"/>
        <v>262544.94</v>
      </c>
      <c r="W252" s="67"/>
      <c r="X252" s="67"/>
      <c r="Y252" s="67"/>
      <c r="Z252" s="67">
        <f t="shared" si="416"/>
        <v>336203.71</v>
      </c>
      <c r="AA252" s="67">
        <f t="shared" si="417"/>
        <v>333421.14</v>
      </c>
      <c r="AB252" s="67">
        <f t="shared" si="418"/>
        <v>262544.94</v>
      </c>
      <c r="AC252" s="67"/>
      <c r="AD252" s="67"/>
      <c r="AE252" s="67"/>
      <c r="AF252" s="67">
        <f t="shared" si="419"/>
        <v>336203.71</v>
      </c>
      <c r="AG252" s="67">
        <f t="shared" si="420"/>
        <v>333421.14</v>
      </c>
      <c r="AH252" s="67">
        <f t="shared" si="421"/>
        <v>262544.94</v>
      </c>
      <c r="AI252" s="67"/>
      <c r="AJ252" s="67"/>
      <c r="AK252" s="67"/>
      <c r="AL252" s="67">
        <f t="shared" si="458"/>
        <v>336203.71</v>
      </c>
      <c r="AM252" s="67">
        <f t="shared" si="459"/>
        <v>333421.14</v>
      </c>
      <c r="AN252" s="67">
        <f t="shared" si="460"/>
        <v>262544.94</v>
      </c>
      <c r="AO252" s="67"/>
      <c r="AP252" s="67"/>
      <c r="AQ252" s="67"/>
      <c r="AR252" s="67">
        <f t="shared" si="608"/>
        <v>336203.71</v>
      </c>
      <c r="AS252" s="67">
        <f t="shared" si="609"/>
        <v>333421.14</v>
      </c>
      <c r="AT252" s="67">
        <f t="shared" si="610"/>
        <v>262544.94</v>
      </c>
    </row>
    <row r="253" spans="1:46" ht="28.5" customHeight="1">
      <c r="A253" s="36" t="s">
        <v>81</v>
      </c>
      <c r="B253" s="87" t="s">
        <v>80</v>
      </c>
      <c r="C253" s="6" t="s">
        <v>16</v>
      </c>
      <c r="D253" s="6" t="s">
        <v>14</v>
      </c>
      <c r="E253" s="6" t="s">
        <v>99</v>
      </c>
      <c r="F253" s="6" t="s">
        <v>100</v>
      </c>
      <c r="G253" s="18"/>
      <c r="H253" s="64">
        <f>H254+H257+H260+H266</f>
        <v>17707682</v>
      </c>
      <c r="I253" s="64">
        <f t="shared" ref="I253:J253" si="638">I254+I257+I260+I266</f>
        <v>17972242.760000002</v>
      </c>
      <c r="J253" s="64">
        <f t="shared" si="638"/>
        <v>17755946.07</v>
      </c>
      <c r="K253" s="64">
        <f t="shared" ref="K253:M253" si="639">K254+K257+K260+K266</f>
        <v>0</v>
      </c>
      <c r="L253" s="64">
        <f t="shared" si="639"/>
        <v>0</v>
      </c>
      <c r="M253" s="64">
        <f t="shared" si="639"/>
        <v>0</v>
      </c>
      <c r="N253" s="64">
        <f t="shared" si="571"/>
        <v>17707682</v>
      </c>
      <c r="O253" s="64">
        <f t="shared" si="572"/>
        <v>17972242.760000002</v>
      </c>
      <c r="P253" s="64">
        <f t="shared" si="573"/>
        <v>17755946.07</v>
      </c>
      <c r="Q253" s="64">
        <f>Q254+Q257+Q260+Q266+Q263</f>
        <v>-179840</v>
      </c>
      <c r="R253" s="64">
        <f t="shared" ref="R253:S253" si="640">R254+R257+R260+R266+R263</f>
        <v>0</v>
      </c>
      <c r="S253" s="64">
        <f t="shared" si="640"/>
        <v>0</v>
      </c>
      <c r="T253" s="64">
        <f t="shared" si="413"/>
        <v>17527842</v>
      </c>
      <c r="U253" s="64">
        <f t="shared" si="414"/>
        <v>17972242.760000002</v>
      </c>
      <c r="V253" s="64">
        <f t="shared" si="415"/>
        <v>17755946.07</v>
      </c>
      <c r="W253" s="64">
        <f>W254+W257+W260+W266+W263</f>
        <v>0</v>
      </c>
      <c r="X253" s="64">
        <f t="shared" ref="X253:Y253" si="641">X254+X257+X260+X266+X263</f>
        <v>0</v>
      </c>
      <c r="Y253" s="64">
        <f t="shared" si="641"/>
        <v>0</v>
      </c>
      <c r="Z253" s="64">
        <f t="shared" si="416"/>
        <v>17527842</v>
      </c>
      <c r="AA253" s="64">
        <f t="shared" si="417"/>
        <v>17972242.760000002</v>
      </c>
      <c r="AB253" s="64">
        <f t="shared" si="418"/>
        <v>17755946.07</v>
      </c>
      <c r="AC253" s="64">
        <f>AC254+AC257+AC260+AC266+AC263</f>
        <v>-55000</v>
      </c>
      <c r="AD253" s="64">
        <f t="shared" ref="AD253:AE253" si="642">AD254+AD257+AD260+AD266+AD263</f>
        <v>0</v>
      </c>
      <c r="AE253" s="64">
        <f t="shared" si="642"/>
        <v>0</v>
      </c>
      <c r="AF253" s="64">
        <f t="shared" si="419"/>
        <v>17472842</v>
      </c>
      <c r="AG253" s="64">
        <f t="shared" si="420"/>
        <v>17972242.760000002</v>
      </c>
      <c r="AH253" s="64">
        <f t="shared" si="421"/>
        <v>17755946.07</v>
      </c>
      <c r="AI253" s="64">
        <f>AI254+AI257+AI260+AI266+AI263</f>
        <v>15000</v>
      </c>
      <c r="AJ253" s="64">
        <f t="shared" ref="AJ253:AK253" si="643">AJ254+AJ257+AJ260+AJ266+AJ263</f>
        <v>0</v>
      </c>
      <c r="AK253" s="64">
        <f t="shared" si="643"/>
        <v>0</v>
      </c>
      <c r="AL253" s="64">
        <f t="shared" si="458"/>
        <v>17487842</v>
      </c>
      <c r="AM253" s="64">
        <f t="shared" si="459"/>
        <v>17972242.760000002</v>
      </c>
      <c r="AN253" s="64">
        <f t="shared" si="460"/>
        <v>17755946.07</v>
      </c>
      <c r="AO253" s="64">
        <f>AO254+AO257+AO260+AO266+AO263</f>
        <v>62981</v>
      </c>
      <c r="AP253" s="64">
        <f t="shared" ref="AP253:AQ253" si="644">AP254+AP257+AP260+AP266+AP263</f>
        <v>0</v>
      </c>
      <c r="AQ253" s="64">
        <f t="shared" si="644"/>
        <v>0</v>
      </c>
      <c r="AR253" s="64">
        <f t="shared" si="608"/>
        <v>17550823</v>
      </c>
      <c r="AS253" s="64">
        <f t="shared" si="609"/>
        <v>17972242.760000002</v>
      </c>
      <c r="AT253" s="64">
        <f t="shared" si="610"/>
        <v>17755946.07</v>
      </c>
    </row>
    <row r="254" spans="1:46" ht="25.5">
      <c r="A254" s="274"/>
      <c r="B254" s="62" t="s">
        <v>257</v>
      </c>
      <c r="C254" s="5" t="s">
        <v>16</v>
      </c>
      <c r="D254" s="5" t="s">
        <v>14</v>
      </c>
      <c r="E254" s="5" t="s">
        <v>99</v>
      </c>
      <c r="F254" s="40" t="s">
        <v>175</v>
      </c>
      <c r="G254" s="61"/>
      <c r="H254" s="70">
        <f>H255</f>
        <v>500000</v>
      </c>
      <c r="I254" s="70">
        <f t="shared" ref="I254:M255" si="645">I255</f>
        <v>500000</v>
      </c>
      <c r="J254" s="70">
        <f t="shared" si="645"/>
        <v>0</v>
      </c>
      <c r="K254" s="70">
        <f t="shared" si="645"/>
        <v>0</v>
      </c>
      <c r="L254" s="70">
        <f t="shared" si="645"/>
        <v>0</v>
      </c>
      <c r="M254" s="70">
        <f t="shared" si="645"/>
        <v>0</v>
      </c>
      <c r="N254" s="70">
        <f t="shared" si="571"/>
        <v>500000</v>
      </c>
      <c r="O254" s="70">
        <f t="shared" si="572"/>
        <v>500000</v>
      </c>
      <c r="P254" s="70">
        <f t="shared" si="573"/>
        <v>0</v>
      </c>
      <c r="Q254" s="70">
        <f t="shared" ref="Q254:S255" si="646">Q255</f>
        <v>-224840</v>
      </c>
      <c r="R254" s="70">
        <f t="shared" si="646"/>
        <v>0</v>
      </c>
      <c r="S254" s="70">
        <f t="shared" si="646"/>
        <v>0</v>
      </c>
      <c r="T254" s="70">
        <f t="shared" si="413"/>
        <v>275160</v>
      </c>
      <c r="U254" s="70">
        <f t="shared" si="414"/>
        <v>500000</v>
      </c>
      <c r="V254" s="70">
        <f t="shared" si="415"/>
        <v>0</v>
      </c>
      <c r="W254" s="70">
        <f t="shared" ref="W254:Y255" si="647">W255</f>
        <v>0</v>
      </c>
      <c r="X254" s="70">
        <f t="shared" si="647"/>
        <v>0</v>
      </c>
      <c r="Y254" s="70">
        <f t="shared" si="647"/>
        <v>0</v>
      </c>
      <c r="Z254" s="70">
        <f t="shared" si="416"/>
        <v>275160</v>
      </c>
      <c r="AA254" s="70">
        <f t="shared" si="417"/>
        <v>500000</v>
      </c>
      <c r="AB254" s="70">
        <f t="shared" si="418"/>
        <v>0</v>
      </c>
      <c r="AC254" s="70">
        <f t="shared" ref="AC254:AE255" si="648">AC255</f>
        <v>-60000</v>
      </c>
      <c r="AD254" s="70">
        <f t="shared" si="648"/>
        <v>0</v>
      </c>
      <c r="AE254" s="70">
        <f t="shared" si="648"/>
        <v>0</v>
      </c>
      <c r="AF254" s="70">
        <f t="shared" si="419"/>
        <v>215160</v>
      </c>
      <c r="AG254" s="70">
        <f t="shared" si="420"/>
        <v>500000</v>
      </c>
      <c r="AH254" s="70">
        <f t="shared" si="421"/>
        <v>0</v>
      </c>
      <c r="AI254" s="70">
        <f t="shared" ref="AI254:AK255" si="649">AI255</f>
        <v>0</v>
      </c>
      <c r="AJ254" s="70">
        <f t="shared" si="649"/>
        <v>0</v>
      </c>
      <c r="AK254" s="70">
        <f t="shared" si="649"/>
        <v>0</v>
      </c>
      <c r="AL254" s="70">
        <f t="shared" si="458"/>
        <v>215160</v>
      </c>
      <c r="AM254" s="70">
        <f t="shared" si="459"/>
        <v>500000</v>
      </c>
      <c r="AN254" s="70">
        <f t="shared" si="460"/>
        <v>0</v>
      </c>
      <c r="AO254" s="70">
        <f t="shared" ref="AO254:AQ255" si="650">AO255</f>
        <v>0</v>
      </c>
      <c r="AP254" s="70">
        <f t="shared" si="650"/>
        <v>0</v>
      </c>
      <c r="AQ254" s="70">
        <f t="shared" si="650"/>
        <v>0</v>
      </c>
      <c r="AR254" s="70">
        <f t="shared" si="608"/>
        <v>215160</v>
      </c>
      <c r="AS254" s="70">
        <f t="shared" si="609"/>
        <v>500000</v>
      </c>
      <c r="AT254" s="70">
        <f t="shared" si="610"/>
        <v>0</v>
      </c>
    </row>
    <row r="255" spans="1:46" ht="25.5">
      <c r="A255" s="269"/>
      <c r="B255" s="30" t="s">
        <v>41</v>
      </c>
      <c r="C255" s="5" t="s">
        <v>16</v>
      </c>
      <c r="D255" s="5" t="s">
        <v>14</v>
      </c>
      <c r="E255" s="5" t="s">
        <v>99</v>
      </c>
      <c r="F255" s="40" t="s">
        <v>175</v>
      </c>
      <c r="G255" s="61" t="s">
        <v>39</v>
      </c>
      <c r="H255" s="70">
        <f>H256</f>
        <v>500000</v>
      </c>
      <c r="I255" s="70">
        <f t="shared" si="645"/>
        <v>500000</v>
      </c>
      <c r="J255" s="70">
        <f t="shared" si="645"/>
        <v>0</v>
      </c>
      <c r="K255" s="70">
        <f t="shared" si="645"/>
        <v>0</v>
      </c>
      <c r="L255" s="70">
        <f t="shared" si="645"/>
        <v>0</v>
      </c>
      <c r="M255" s="70">
        <f t="shared" si="645"/>
        <v>0</v>
      </c>
      <c r="N255" s="70">
        <f t="shared" si="571"/>
        <v>500000</v>
      </c>
      <c r="O255" s="70">
        <f t="shared" si="572"/>
        <v>500000</v>
      </c>
      <c r="P255" s="70">
        <f t="shared" si="573"/>
        <v>0</v>
      </c>
      <c r="Q255" s="70">
        <f t="shared" si="646"/>
        <v>-224840</v>
      </c>
      <c r="R255" s="70">
        <f t="shared" si="646"/>
        <v>0</v>
      </c>
      <c r="S255" s="70">
        <f t="shared" si="646"/>
        <v>0</v>
      </c>
      <c r="T255" s="70">
        <f t="shared" si="413"/>
        <v>275160</v>
      </c>
      <c r="U255" s="70">
        <f t="shared" si="414"/>
        <v>500000</v>
      </c>
      <c r="V255" s="70">
        <f t="shared" si="415"/>
        <v>0</v>
      </c>
      <c r="W255" s="70">
        <f t="shared" si="647"/>
        <v>0</v>
      </c>
      <c r="X255" s="70">
        <f t="shared" si="647"/>
        <v>0</v>
      </c>
      <c r="Y255" s="70">
        <f t="shared" si="647"/>
        <v>0</v>
      </c>
      <c r="Z255" s="70">
        <f t="shared" si="416"/>
        <v>275160</v>
      </c>
      <c r="AA255" s="70">
        <f t="shared" si="417"/>
        <v>500000</v>
      </c>
      <c r="AB255" s="70">
        <f t="shared" si="418"/>
        <v>0</v>
      </c>
      <c r="AC255" s="70">
        <f t="shared" si="648"/>
        <v>-60000</v>
      </c>
      <c r="AD255" s="70">
        <f t="shared" si="648"/>
        <v>0</v>
      </c>
      <c r="AE255" s="70">
        <f t="shared" si="648"/>
        <v>0</v>
      </c>
      <c r="AF255" s="70">
        <f t="shared" si="419"/>
        <v>215160</v>
      </c>
      <c r="AG255" s="70">
        <f t="shared" si="420"/>
        <v>500000</v>
      </c>
      <c r="AH255" s="70">
        <f t="shared" si="421"/>
        <v>0</v>
      </c>
      <c r="AI255" s="70">
        <f t="shared" si="649"/>
        <v>0</v>
      </c>
      <c r="AJ255" s="70">
        <f t="shared" si="649"/>
        <v>0</v>
      </c>
      <c r="AK255" s="70">
        <f t="shared" si="649"/>
        <v>0</v>
      </c>
      <c r="AL255" s="70">
        <f t="shared" si="458"/>
        <v>215160</v>
      </c>
      <c r="AM255" s="70">
        <f t="shared" si="459"/>
        <v>500000</v>
      </c>
      <c r="AN255" s="70">
        <f t="shared" si="460"/>
        <v>0</v>
      </c>
      <c r="AO255" s="70">
        <f t="shared" si="650"/>
        <v>0</v>
      </c>
      <c r="AP255" s="70">
        <f t="shared" si="650"/>
        <v>0</v>
      </c>
      <c r="AQ255" s="70">
        <f t="shared" si="650"/>
        <v>0</v>
      </c>
      <c r="AR255" s="70">
        <f t="shared" si="608"/>
        <v>215160</v>
      </c>
      <c r="AS255" s="70">
        <f t="shared" si="609"/>
        <v>500000</v>
      </c>
      <c r="AT255" s="70">
        <f t="shared" si="610"/>
        <v>0</v>
      </c>
    </row>
    <row r="256" spans="1:46">
      <c r="A256" s="269"/>
      <c r="B256" s="29" t="s">
        <v>42</v>
      </c>
      <c r="C256" s="5" t="s">
        <v>16</v>
      </c>
      <c r="D256" s="5" t="s">
        <v>14</v>
      </c>
      <c r="E256" s="5" t="s">
        <v>99</v>
      </c>
      <c r="F256" s="40" t="s">
        <v>175</v>
      </c>
      <c r="G256" s="61" t="s">
        <v>40</v>
      </c>
      <c r="H256" s="67">
        <v>500000</v>
      </c>
      <c r="I256" s="67">
        <v>500000</v>
      </c>
      <c r="J256" s="67"/>
      <c r="K256" s="67"/>
      <c r="L256" s="67"/>
      <c r="M256" s="67"/>
      <c r="N256" s="67">
        <f t="shared" si="571"/>
        <v>500000</v>
      </c>
      <c r="O256" s="67">
        <f t="shared" si="572"/>
        <v>500000</v>
      </c>
      <c r="P256" s="67">
        <f t="shared" si="573"/>
        <v>0</v>
      </c>
      <c r="Q256" s="67">
        <v>-224840</v>
      </c>
      <c r="R256" s="67"/>
      <c r="S256" s="67"/>
      <c r="T256" s="67">
        <f t="shared" si="413"/>
        <v>275160</v>
      </c>
      <c r="U256" s="67">
        <f t="shared" si="414"/>
        <v>500000</v>
      </c>
      <c r="V256" s="67">
        <f t="shared" si="415"/>
        <v>0</v>
      </c>
      <c r="W256" s="67"/>
      <c r="X256" s="67"/>
      <c r="Y256" s="67"/>
      <c r="Z256" s="67">
        <f t="shared" si="416"/>
        <v>275160</v>
      </c>
      <c r="AA256" s="67">
        <f t="shared" si="417"/>
        <v>500000</v>
      </c>
      <c r="AB256" s="67">
        <f t="shared" si="418"/>
        <v>0</v>
      </c>
      <c r="AC256" s="67">
        <v>-60000</v>
      </c>
      <c r="AD256" s="67"/>
      <c r="AE256" s="67"/>
      <c r="AF256" s="67">
        <f t="shared" si="419"/>
        <v>215160</v>
      </c>
      <c r="AG256" s="67">
        <f t="shared" si="420"/>
        <v>500000</v>
      </c>
      <c r="AH256" s="67">
        <f t="shared" si="421"/>
        <v>0</v>
      </c>
      <c r="AI256" s="67"/>
      <c r="AJ256" s="67"/>
      <c r="AK256" s="67"/>
      <c r="AL256" s="67">
        <f t="shared" si="458"/>
        <v>215160</v>
      </c>
      <c r="AM256" s="67">
        <f t="shared" si="459"/>
        <v>500000</v>
      </c>
      <c r="AN256" s="67">
        <f t="shared" si="460"/>
        <v>0</v>
      </c>
      <c r="AO256" s="67"/>
      <c r="AP256" s="67"/>
      <c r="AQ256" s="67"/>
      <c r="AR256" s="67">
        <f t="shared" si="608"/>
        <v>215160</v>
      </c>
      <c r="AS256" s="67">
        <f t="shared" si="609"/>
        <v>500000</v>
      </c>
      <c r="AT256" s="67">
        <f t="shared" si="610"/>
        <v>0</v>
      </c>
    </row>
    <row r="257" spans="1:46">
      <c r="A257" s="275"/>
      <c r="B257" s="62" t="s">
        <v>82</v>
      </c>
      <c r="C257" s="5" t="s">
        <v>16</v>
      </c>
      <c r="D257" s="5" t="s">
        <v>14</v>
      </c>
      <c r="E257" s="5" t="s">
        <v>99</v>
      </c>
      <c r="F257" s="5" t="s">
        <v>114</v>
      </c>
      <c r="G257" s="17"/>
      <c r="H257" s="63">
        <f>H258</f>
        <v>57000</v>
      </c>
      <c r="I257" s="63">
        <f t="shared" ref="I257:M258" si="651">I258</f>
        <v>57000</v>
      </c>
      <c r="J257" s="63">
        <f t="shared" si="651"/>
        <v>57000</v>
      </c>
      <c r="K257" s="63">
        <f t="shared" si="651"/>
        <v>0</v>
      </c>
      <c r="L257" s="63">
        <f t="shared" si="651"/>
        <v>0</v>
      </c>
      <c r="M257" s="63">
        <f t="shared" si="651"/>
        <v>0</v>
      </c>
      <c r="N257" s="63">
        <f t="shared" si="571"/>
        <v>57000</v>
      </c>
      <c r="O257" s="63">
        <f t="shared" si="572"/>
        <v>57000</v>
      </c>
      <c r="P257" s="63">
        <f t="shared" si="573"/>
        <v>57000</v>
      </c>
      <c r="Q257" s="63">
        <f t="shared" ref="Q257:S258" si="652">Q258</f>
        <v>0</v>
      </c>
      <c r="R257" s="63">
        <f t="shared" si="652"/>
        <v>0</v>
      </c>
      <c r="S257" s="63">
        <f t="shared" si="652"/>
        <v>0</v>
      </c>
      <c r="T257" s="63">
        <f t="shared" si="413"/>
        <v>57000</v>
      </c>
      <c r="U257" s="63">
        <f t="shared" si="414"/>
        <v>57000</v>
      </c>
      <c r="V257" s="63">
        <f t="shared" si="415"/>
        <v>57000</v>
      </c>
      <c r="W257" s="63">
        <f t="shared" ref="W257:Y258" si="653">W258</f>
        <v>30000</v>
      </c>
      <c r="X257" s="63">
        <f t="shared" si="653"/>
        <v>0</v>
      </c>
      <c r="Y257" s="63">
        <f t="shared" si="653"/>
        <v>0</v>
      </c>
      <c r="Z257" s="63">
        <f t="shared" si="416"/>
        <v>87000</v>
      </c>
      <c r="AA257" s="63">
        <f t="shared" si="417"/>
        <v>57000</v>
      </c>
      <c r="AB257" s="63">
        <f t="shared" si="418"/>
        <v>57000</v>
      </c>
      <c r="AC257" s="63">
        <f t="shared" ref="AC257:AE258" si="654">AC258</f>
        <v>5000</v>
      </c>
      <c r="AD257" s="63">
        <f t="shared" si="654"/>
        <v>0</v>
      </c>
      <c r="AE257" s="63">
        <f t="shared" si="654"/>
        <v>0</v>
      </c>
      <c r="AF257" s="63">
        <f t="shared" si="419"/>
        <v>92000</v>
      </c>
      <c r="AG257" s="63">
        <f t="shared" si="420"/>
        <v>57000</v>
      </c>
      <c r="AH257" s="63">
        <f t="shared" si="421"/>
        <v>57000</v>
      </c>
      <c r="AI257" s="63">
        <f t="shared" ref="AI257:AK258" si="655">AI258</f>
        <v>0</v>
      </c>
      <c r="AJ257" s="63">
        <f t="shared" si="655"/>
        <v>0</v>
      </c>
      <c r="AK257" s="63">
        <f t="shared" si="655"/>
        <v>0</v>
      </c>
      <c r="AL257" s="63">
        <f t="shared" si="458"/>
        <v>92000</v>
      </c>
      <c r="AM257" s="63">
        <f t="shared" si="459"/>
        <v>57000</v>
      </c>
      <c r="AN257" s="63">
        <f t="shared" si="460"/>
        <v>57000</v>
      </c>
      <c r="AO257" s="63">
        <f t="shared" ref="AO257:AQ258" si="656">AO258</f>
        <v>0</v>
      </c>
      <c r="AP257" s="63">
        <f t="shared" si="656"/>
        <v>0</v>
      </c>
      <c r="AQ257" s="63">
        <f t="shared" si="656"/>
        <v>0</v>
      </c>
      <c r="AR257" s="63">
        <f t="shared" si="608"/>
        <v>92000</v>
      </c>
      <c r="AS257" s="63">
        <f t="shared" si="609"/>
        <v>57000</v>
      </c>
      <c r="AT257" s="63">
        <f t="shared" si="610"/>
        <v>57000</v>
      </c>
    </row>
    <row r="258" spans="1:46" ht="25.5">
      <c r="A258" s="269"/>
      <c r="B258" s="30" t="s">
        <v>41</v>
      </c>
      <c r="C258" s="5" t="s">
        <v>16</v>
      </c>
      <c r="D258" s="5" t="s">
        <v>14</v>
      </c>
      <c r="E258" s="5" t="s">
        <v>99</v>
      </c>
      <c r="F258" s="5" t="s">
        <v>114</v>
      </c>
      <c r="G258" s="17" t="s">
        <v>39</v>
      </c>
      <c r="H258" s="63">
        <f>H259</f>
        <v>57000</v>
      </c>
      <c r="I258" s="63">
        <f t="shared" si="651"/>
        <v>57000</v>
      </c>
      <c r="J258" s="63">
        <f t="shared" si="651"/>
        <v>57000</v>
      </c>
      <c r="K258" s="63">
        <f t="shared" si="651"/>
        <v>0</v>
      </c>
      <c r="L258" s="63">
        <f t="shared" si="651"/>
        <v>0</v>
      </c>
      <c r="M258" s="63">
        <f t="shared" si="651"/>
        <v>0</v>
      </c>
      <c r="N258" s="63">
        <f t="shared" si="571"/>
        <v>57000</v>
      </c>
      <c r="O258" s="63">
        <f t="shared" si="572"/>
        <v>57000</v>
      </c>
      <c r="P258" s="63">
        <f t="shared" si="573"/>
        <v>57000</v>
      </c>
      <c r="Q258" s="63">
        <f t="shared" si="652"/>
        <v>0</v>
      </c>
      <c r="R258" s="63">
        <f t="shared" si="652"/>
        <v>0</v>
      </c>
      <c r="S258" s="63">
        <f t="shared" si="652"/>
        <v>0</v>
      </c>
      <c r="T258" s="63">
        <f t="shared" si="413"/>
        <v>57000</v>
      </c>
      <c r="U258" s="63">
        <f t="shared" si="414"/>
        <v>57000</v>
      </c>
      <c r="V258" s="63">
        <f t="shared" si="415"/>
        <v>57000</v>
      </c>
      <c r="W258" s="63">
        <f t="shared" si="653"/>
        <v>30000</v>
      </c>
      <c r="X258" s="63">
        <f t="shared" si="653"/>
        <v>0</v>
      </c>
      <c r="Y258" s="63">
        <f t="shared" si="653"/>
        <v>0</v>
      </c>
      <c r="Z258" s="63">
        <f t="shared" si="416"/>
        <v>87000</v>
      </c>
      <c r="AA258" s="63">
        <f t="shared" si="417"/>
        <v>57000</v>
      </c>
      <c r="AB258" s="63">
        <f t="shared" si="418"/>
        <v>57000</v>
      </c>
      <c r="AC258" s="63">
        <f t="shared" si="654"/>
        <v>5000</v>
      </c>
      <c r="AD258" s="63">
        <f t="shared" si="654"/>
        <v>0</v>
      </c>
      <c r="AE258" s="63">
        <f t="shared" si="654"/>
        <v>0</v>
      </c>
      <c r="AF258" s="63">
        <f t="shared" si="419"/>
        <v>92000</v>
      </c>
      <c r="AG258" s="63">
        <f t="shared" si="420"/>
        <v>57000</v>
      </c>
      <c r="AH258" s="63">
        <f t="shared" si="421"/>
        <v>57000</v>
      </c>
      <c r="AI258" s="63">
        <f t="shared" si="655"/>
        <v>0</v>
      </c>
      <c r="AJ258" s="63">
        <f t="shared" si="655"/>
        <v>0</v>
      </c>
      <c r="AK258" s="63">
        <f t="shared" si="655"/>
        <v>0</v>
      </c>
      <c r="AL258" s="63">
        <f t="shared" si="458"/>
        <v>92000</v>
      </c>
      <c r="AM258" s="63">
        <f t="shared" si="459"/>
        <v>57000</v>
      </c>
      <c r="AN258" s="63">
        <f t="shared" si="460"/>
        <v>57000</v>
      </c>
      <c r="AO258" s="63">
        <f t="shared" si="656"/>
        <v>0</v>
      </c>
      <c r="AP258" s="63">
        <f t="shared" si="656"/>
        <v>0</v>
      </c>
      <c r="AQ258" s="63">
        <f t="shared" si="656"/>
        <v>0</v>
      </c>
      <c r="AR258" s="63">
        <f t="shared" si="608"/>
        <v>92000</v>
      </c>
      <c r="AS258" s="63">
        <f t="shared" si="609"/>
        <v>57000</v>
      </c>
      <c r="AT258" s="63">
        <f t="shared" si="610"/>
        <v>57000</v>
      </c>
    </row>
    <row r="259" spans="1:46">
      <c r="A259" s="269"/>
      <c r="B259" s="29" t="s">
        <v>42</v>
      </c>
      <c r="C259" s="5" t="s">
        <v>16</v>
      </c>
      <c r="D259" s="5" t="s">
        <v>14</v>
      </c>
      <c r="E259" s="5" t="s">
        <v>99</v>
      </c>
      <c r="F259" s="5" t="s">
        <v>114</v>
      </c>
      <c r="G259" s="17" t="s">
        <v>40</v>
      </c>
      <c r="H259" s="67">
        <v>57000</v>
      </c>
      <c r="I259" s="67">
        <v>57000</v>
      </c>
      <c r="J259" s="67">
        <v>57000</v>
      </c>
      <c r="K259" s="67"/>
      <c r="L259" s="67"/>
      <c r="M259" s="67"/>
      <c r="N259" s="67">
        <f t="shared" si="571"/>
        <v>57000</v>
      </c>
      <c r="O259" s="67">
        <f t="shared" si="572"/>
        <v>57000</v>
      </c>
      <c r="P259" s="67">
        <f t="shared" si="573"/>
        <v>57000</v>
      </c>
      <c r="Q259" s="67"/>
      <c r="R259" s="67"/>
      <c r="S259" s="67"/>
      <c r="T259" s="67">
        <f t="shared" si="413"/>
        <v>57000</v>
      </c>
      <c r="U259" s="67">
        <f t="shared" si="414"/>
        <v>57000</v>
      </c>
      <c r="V259" s="67">
        <f t="shared" si="415"/>
        <v>57000</v>
      </c>
      <c r="W259" s="67">
        <v>30000</v>
      </c>
      <c r="X259" s="67"/>
      <c r="Y259" s="67"/>
      <c r="Z259" s="67">
        <f t="shared" si="416"/>
        <v>87000</v>
      </c>
      <c r="AA259" s="67">
        <f t="shared" si="417"/>
        <v>57000</v>
      </c>
      <c r="AB259" s="67">
        <f t="shared" si="418"/>
        <v>57000</v>
      </c>
      <c r="AC259" s="67">
        <v>5000</v>
      </c>
      <c r="AD259" s="67"/>
      <c r="AE259" s="67"/>
      <c r="AF259" s="67">
        <f t="shared" si="419"/>
        <v>92000</v>
      </c>
      <c r="AG259" s="67">
        <f t="shared" si="420"/>
        <v>57000</v>
      </c>
      <c r="AH259" s="67">
        <f t="shared" si="421"/>
        <v>57000</v>
      </c>
      <c r="AI259" s="67"/>
      <c r="AJ259" s="67"/>
      <c r="AK259" s="67"/>
      <c r="AL259" s="67">
        <f t="shared" si="458"/>
        <v>92000</v>
      </c>
      <c r="AM259" s="67">
        <f t="shared" si="459"/>
        <v>57000</v>
      </c>
      <c r="AN259" s="67">
        <f t="shared" si="460"/>
        <v>57000</v>
      </c>
      <c r="AO259" s="67"/>
      <c r="AP259" s="67"/>
      <c r="AQ259" s="67"/>
      <c r="AR259" s="67">
        <f t="shared" si="608"/>
        <v>92000</v>
      </c>
      <c r="AS259" s="67">
        <f t="shared" si="609"/>
        <v>57000</v>
      </c>
      <c r="AT259" s="67">
        <f t="shared" si="610"/>
        <v>57000</v>
      </c>
    </row>
    <row r="260" spans="1:46">
      <c r="A260" s="275"/>
      <c r="B260" s="62" t="s">
        <v>83</v>
      </c>
      <c r="C260" s="5" t="s">
        <v>16</v>
      </c>
      <c r="D260" s="5" t="s">
        <v>14</v>
      </c>
      <c r="E260" s="5" t="s">
        <v>99</v>
      </c>
      <c r="F260" s="5" t="s">
        <v>115</v>
      </c>
      <c r="G260" s="17"/>
      <c r="H260" s="63">
        <f>H261</f>
        <v>17010682</v>
      </c>
      <c r="I260" s="63">
        <f t="shared" ref="I260:M261" si="657">I261</f>
        <v>17269642.760000002</v>
      </c>
      <c r="J260" s="63">
        <f t="shared" si="657"/>
        <v>17534418.07</v>
      </c>
      <c r="K260" s="63">
        <f t="shared" si="657"/>
        <v>0</v>
      </c>
      <c r="L260" s="63">
        <f t="shared" si="657"/>
        <v>0</v>
      </c>
      <c r="M260" s="63">
        <f t="shared" si="657"/>
        <v>0</v>
      </c>
      <c r="N260" s="63">
        <f t="shared" si="571"/>
        <v>17010682</v>
      </c>
      <c r="O260" s="63">
        <f t="shared" si="572"/>
        <v>17269642.760000002</v>
      </c>
      <c r="P260" s="63">
        <f t="shared" si="573"/>
        <v>17534418.07</v>
      </c>
      <c r="Q260" s="63">
        <f t="shared" ref="Q260:S261" si="658">Q261</f>
        <v>0</v>
      </c>
      <c r="R260" s="63">
        <f t="shared" si="658"/>
        <v>0</v>
      </c>
      <c r="S260" s="63">
        <f t="shared" si="658"/>
        <v>0</v>
      </c>
      <c r="T260" s="63">
        <f t="shared" si="413"/>
        <v>17010682</v>
      </c>
      <c r="U260" s="63">
        <f t="shared" si="414"/>
        <v>17269642.760000002</v>
      </c>
      <c r="V260" s="63">
        <f t="shared" si="415"/>
        <v>17534418.07</v>
      </c>
      <c r="W260" s="63">
        <f t="shared" ref="W260:Y261" si="659">W261</f>
        <v>-30000</v>
      </c>
      <c r="X260" s="63">
        <f t="shared" si="659"/>
        <v>0</v>
      </c>
      <c r="Y260" s="63">
        <f t="shared" si="659"/>
        <v>0</v>
      </c>
      <c r="Z260" s="63">
        <f t="shared" si="416"/>
        <v>16980682</v>
      </c>
      <c r="AA260" s="63">
        <f t="shared" si="417"/>
        <v>17269642.760000002</v>
      </c>
      <c r="AB260" s="63">
        <f t="shared" si="418"/>
        <v>17534418.07</v>
      </c>
      <c r="AC260" s="63">
        <f t="shared" ref="AC260:AE261" si="660">AC261</f>
        <v>0</v>
      </c>
      <c r="AD260" s="63">
        <f t="shared" si="660"/>
        <v>0</v>
      </c>
      <c r="AE260" s="63">
        <f t="shared" si="660"/>
        <v>0</v>
      </c>
      <c r="AF260" s="63">
        <f t="shared" si="419"/>
        <v>16980682</v>
      </c>
      <c r="AG260" s="63">
        <f t="shared" si="420"/>
        <v>17269642.760000002</v>
      </c>
      <c r="AH260" s="63">
        <f t="shared" si="421"/>
        <v>17534418.07</v>
      </c>
      <c r="AI260" s="63">
        <f t="shared" ref="AI260:AK261" si="661">AI261</f>
        <v>0</v>
      </c>
      <c r="AJ260" s="63">
        <f t="shared" si="661"/>
        <v>0</v>
      </c>
      <c r="AK260" s="63">
        <f t="shared" si="661"/>
        <v>0</v>
      </c>
      <c r="AL260" s="63">
        <f t="shared" si="458"/>
        <v>16980682</v>
      </c>
      <c r="AM260" s="63">
        <f t="shared" si="459"/>
        <v>17269642.760000002</v>
      </c>
      <c r="AN260" s="63">
        <f t="shared" si="460"/>
        <v>17534418.07</v>
      </c>
      <c r="AO260" s="63">
        <f t="shared" ref="AO260:AQ261" si="662">AO261</f>
        <v>37000</v>
      </c>
      <c r="AP260" s="63">
        <f t="shared" si="662"/>
        <v>0</v>
      </c>
      <c r="AQ260" s="63">
        <f t="shared" si="662"/>
        <v>0</v>
      </c>
      <c r="AR260" s="63">
        <f t="shared" si="608"/>
        <v>17017682</v>
      </c>
      <c r="AS260" s="63">
        <f t="shared" si="609"/>
        <v>17269642.760000002</v>
      </c>
      <c r="AT260" s="63">
        <f t="shared" si="610"/>
        <v>17534418.07</v>
      </c>
    </row>
    <row r="261" spans="1:46" ht="25.5">
      <c r="A261" s="269"/>
      <c r="B261" s="30" t="s">
        <v>41</v>
      </c>
      <c r="C261" s="5" t="s">
        <v>16</v>
      </c>
      <c r="D261" s="5" t="s">
        <v>14</v>
      </c>
      <c r="E261" s="5" t="s">
        <v>99</v>
      </c>
      <c r="F261" s="5" t="s">
        <v>115</v>
      </c>
      <c r="G261" s="17" t="s">
        <v>39</v>
      </c>
      <c r="H261" s="63">
        <f>H262</f>
        <v>17010682</v>
      </c>
      <c r="I261" s="63">
        <f t="shared" si="657"/>
        <v>17269642.760000002</v>
      </c>
      <c r="J261" s="63">
        <f t="shared" si="657"/>
        <v>17534418.07</v>
      </c>
      <c r="K261" s="63">
        <f t="shared" si="657"/>
        <v>0</v>
      </c>
      <c r="L261" s="63">
        <f t="shared" si="657"/>
        <v>0</v>
      </c>
      <c r="M261" s="63">
        <f t="shared" si="657"/>
        <v>0</v>
      </c>
      <c r="N261" s="63">
        <f t="shared" si="571"/>
        <v>17010682</v>
      </c>
      <c r="O261" s="63">
        <f t="shared" si="572"/>
        <v>17269642.760000002</v>
      </c>
      <c r="P261" s="63">
        <f t="shared" si="573"/>
        <v>17534418.07</v>
      </c>
      <c r="Q261" s="63">
        <f t="shared" si="658"/>
        <v>0</v>
      </c>
      <c r="R261" s="63">
        <f t="shared" si="658"/>
        <v>0</v>
      </c>
      <c r="S261" s="63">
        <f t="shared" si="658"/>
        <v>0</v>
      </c>
      <c r="T261" s="63">
        <f t="shared" si="413"/>
        <v>17010682</v>
      </c>
      <c r="U261" s="63">
        <f t="shared" si="414"/>
        <v>17269642.760000002</v>
      </c>
      <c r="V261" s="63">
        <f t="shared" si="415"/>
        <v>17534418.07</v>
      </c>
      <c r="W261" s="63">
        <f t="shared" si="659"/>
        <v>-30000</v>
      </c>
      <c r="X261" s="63">
        <f t="shared" si="659"/>
        <v>0</v>
      </c>
      <c r="Y261" s="63">
        <f t="shared" si="659"/>
        <v>0</v>
      </c>
      <c r="Z261" s="63">
        <f t="shared" si="416"/>
        <v>16980682</v>
      </c>
      <c r="AA261" s="63">
        <f t="shared" si="417"/>
        <v>17269642.760000002</v>
      </c>
      <c r="AB261" s="63">
        <f t="shared" si="418"/>
        <v>17534418.07</v>
      </c>
      <c r="AC261" s="63">
        <f t="shared" si="660"/>
        <v>0</v>
      </c>
      <c r="AD261" s="63">
        <f t="shared" si="660"/>
        <v>0</v>
      </c>
      <c r="AE261" s="63">
        <f t="shared" si="660"/>
        <v>0</v>
      </c>
      <c r="AF261" s="63">
        <f t="shared" si="419"/>
        <v>16980682</v>
      </c>
      <c r="AG261" s="63">
        <f t="shared" si="420"/>
        <v>17269642.760000002</v>
      </c>
      <c r="AH261" s="63">
        <f t="shared" si="421"/>
        <v>17534418.07</v>
      </c>
      <c r="AI261" s="63">
        <f t="shared" si="661"/>
        <v>0</v>
      </c>
      <c r="AJ261" s="63">
        <f t="shared" si="661"/>
        <v>0</v>
      </c>
      <c r="AK261" s="63">
        <f t="shared" si="661"/>
        <v>0</v>
      </c>
      <c r="AL261" s="63">
        <f t="shared" si="458"/>
        <v>16980682</v>
      </c>
      <c r="AM261" s="63">
        <f t="shared" si="459"/>
        <v>17269642.760000002</v>
      </c>
      <c r="AN261" s="63">
        <f t="shared" si="460"/>
        <v>17534418.07</v>
      </c>
      <c r="AO261" s="63">
        <f t="shared" si="662"/>
        <v>37000</v>
      </c>
      <c r="AP261" s="63">
        <f t="shared" si="662"/>
        <v>0</v>
      </c>
      <c r="AQ261" s="63">
        <f t="shared" si="662"/>
        <v>0</v>
      </c>
      <c r="AR261" s="63">
        <f t="shared" si="608"/>
        <v>17017682</v>
      </c>
      <c r="AS261" s="63">
        <f t="shared" si="609"/>
        <v>17269642.760000002</v>
      </c>
      <c r="AT261" s="63">
        <f t="shared" si="610"/>
        <v>17534418.07</v>
      </c>
    </row>
    <row r="262" spans="1:46">
      <c r="A262" s="269"/>
      <c r="B262" s="29" t="s">
        <v>42</v>
      </c>
      <c r="C262" s="5" t="s">
        <v>16</v>
      </c>
      <c r="D262" s="5" t="s">
        <v>14</v>
      </c>
      <c r="E262" s="5" t="s">
        <v>99</v>
      </c>
      <c r="F262" s="5" t="s">
        <v>115</v>
      </c>
      <c r="G262" s="17" t="s">
        <v>40</v>
      </c>
      <c r="H262" s="67">
        <f>16810682+200000</f>
        <v>17010682</v>
      </c>
      <c r="I262" s="67">
        <f>17069642.76+200000</f>
        <v>17269642.760000002</v>
      </c>
      <c r="J262" s="67">
        <f>17334418.07+200000</f>
        <v>17534418.07</v>
      </c>
      <c r="K262" s="67"/>
      <c r="L262" s="67"/>
      <c r="M262" s="67"/>
      <c r="N262" s="67">
        <f t="shared" si="571"/>
        <v>17010682</v>
      </c>
      <c r="O262" s="67">
        <f t="shared" si="572"/>
        <v>17269642.760000002</v>
      </c>
      <c r="P262" s="67">
        <f t="shared" si="573"/>
        <v>17534418.07</v>
      </c>
      <c r="Q262" s="67"/>
      <c r="R262" s="67"/>
      <c r="S262" s="67"/>
      <c r="T262" s="67">
        <f t="shared" si="413"/>
        <v>17010682</v>
      </c>
      <c r="U262" s="67">
        <f t="shared" si="414"/>
        <v>17269642.760000002</v>
      </c>
      <c r="V262" s="67">
        <f t="shared" si="415"/>
        <v>17534418.07</v>
      </c>
      <c r="W262" s="67">
        <v>-30000</v>
      </c>
      <c r="X262" s="67"/>
      <c r="Y262" s="67"/>
      <c r="Z262" s="67">
        <f t="shared" si="416"/>
        <v>16980682</v>
      </c>
      <c r="AA262" s="67">
        <f t="shared" si="417"/>
        <v>17269642.760000002</v>
      </c>
      <c r="AB262" s="67">
        <f t="shared" si="418"/>
        <v>17534418.07</v>
      </c>
      <c r="AC262" s="67"/>
      <c r="AD262" s="67"/>
      <c r="AE262" s="67"/>
      <c r="AF262" s="67">
        <f t="shared" si="419"/>
        <v>16980682</v>
      </c>
      <c r="AG262" s="67">
        <f t="shared" si="420"/>
        <v>17269642.760000002</v>
      </c>
      <c r="AH262" s="67">
        <f t="shared" si="421"/>
        <v>17534418.07</v>
      </c>
      <c r="AI262" s="67"/>
      <c r="AJ262" s="67"/>
      <c r="AK262" s="67"/>
      <c r="AL262" s="67">
        <f t="shared" si="458"/>
        <v>16980682</v>
      </c>
      <c r="AM262" s="67">
        <f t="shared" si="459"/>
        <v>17269642.760000002</v>
      </c>
      <c r="AN262" s="67">
        <f t="shared" si="460"/>
        <v>17534418.07</v>
      </c>
      <c r="AO262" s="67">
        <v>37000</v>
      </c>
      <c r="AP262" s="67"/>
      <c r="AQ262" s="67"/>
      <c r="AR262" s="67">
        <f t="shared" si="608"/>
        <v>17017682</v>
      </c>
      <c r="AS262" s="67">
        <f t="shared" si="609"/>
        <v>17269642.760000002</v>
      </c>
      <c r="AT262" s="67">
        <f t="shared" si="610"/>
        <v>17534418.07</v>
      </c>
    </row>
    <row r="263" spans="1:46">
      <c r="A263" s="275"/>
      <c r="B263" s="88" t="s">
        <v>383</v>
      </c>
      <c r="C263" s="5" t="s">
        <v>16</v>
      </c>
      <c r="D263" s="5" t="s">
        <v>14</v>
      </c>
      <c r="E263" s="5" t="s">
        <v>99</v>
      </c>
      <c r="F263" s="60" t="s">
        <v>382</v>
      </c>
      <c r="G263" s="204"/>
      <c r="H263" s="67"/>
      <c r="I263" s="67"/>
      <c r="J263" s="67"/>
      <c r="K263" s="67"/>
      <c r="L263" s="67"/>
      <c r="M263" s="67"/>
      <c r="N263" s="67"/>
      <c r="O263" s="67"/>
      <c r="P263" s="67"/>
      <c r="Q263" s="67">
        <f>Q264</f>
        <v>45000</v>
      </c>
      <c r="R263" s="67">
        <f t="shared" ref="R263:R264" si="663">R264</f>
        <v>0</v>
      </c>
      <c r="S263" s="67">
        <f t="shared" ref="S263:S264" si="664">S264</f>
        <v>0</v>
      </c>
      <c r="T263" s="67">
        <f t="shared" si="413"/>
        <v>45000</v>
      </c>
      <c r="U263" s="67">
        <f t="shared" si="414"/>
        <v>0</v>
      </c>
      <c r="V263" s="67">
        <f t="shared" si="415"/>
        <v>0</v>
      </c>
      <c r="W263" s="67">
        <f>W264</f>
        <v>0</v>
      </c>
      <c r="X263" s="67">
        <f t="shared" ref="X263:Y264" si="665">X264</f>
        <v>0</v>
      </c>
      <c r="Y263" s="67">
        <f t="shared" si="665"/>
        <v>0</v>
      </c>
      <c r="Z263" s="67">
        <f t="shared" si="416"/>
        <v>45000</v>
      </c>
      <c r="AA263" s="67">
        <f t="shared" si="417"/>
        <v>0</v>
      </c>
      <c r="AB263" s="67">
        <f t="shared" si="418"/>
        <v>0</v>
      </c>
      <c r="AC263" s="67">
        <f>AC264</f>
        <v>0</v>
      </c>
      <c r="AD263" s="67">
        <f t="shared" ref="AD263:AE264" si="666">AD264</f>
        <v>0</v>
      </c>
      <c r="AE263" s="67">
        <f t="shared" si="666"/>
        <v>0</v>
      </c>
      <c r="AF263" s="67">
        <f t="shared" si="419"/>
        <v>45000</v>
      </c>
      <c r="AG263" s="67">
        <f t="shared" si="420"/>
        <v>0</v>
      </c>
      <c r="AH263" s="67">
        <f t="shared" si="421"/>
        <v>0</v>
      </c>
      <c r="AI263" s="67">
        <f>AI264</f>
        <v>0</v>
      </c>
      <c r="AJ263" s="67">
        <f t="shared" ref="AJ263:AK264" si="667">AJ264</f>
        <v>0</v>
      </c>
      <c r="AK263" s="67">
        <f t="shared" si="667"/>
        <v>0</v>
      </c>
      <c r="AL263" s="67">
        <f t="shared" si="458"/>
        <v>45000</v>
      </c>
      <c r="AM263" s="67">
        <f t="shared" si="459"/>
        <v>0</v>
      </c>
      <c r="AN263" s="67">
        <f t="shared" si="460"/>
        <v>0</v>
      </c>
      <c r="AO263" s="67">
        <f>AO264</f>
        <v>0</v>
      </c>
      <c r="AP263" s="67">
        <f t="shared" ref="AP263:AQ264" si="668">AP264</f>
        <v>0</v>
      </c>
      <c r="AQ263" s="67">
        <f t="shared" si="668"/>
        <v>0</v>
      </c>
      <c r="AR263" s="67">
        <f t="shared" si="608"/>
        <v>45000</v>
      </c>
      <c r="AS263" s="67">
        <f t="shared" si="609"/>
        <v>0</v>
      </c>
      <c r="AT263" s="67">
        <f t="shared" si="610"/>
        <v>0</v>
      </c>
    </row>
    <row r="264" spans="1:46" ht="25.5">
      <c r="A264" s="275"/>
      <c r="B264" s="80" t="s">
        <v>41</v>
      </c>
      <c r="C264" s="5" t="s">
        <v>16</v>
      </c>
      <c r="D264" s="5" t="s">
        <v>14</v>
      </c>
      <c r="E264" s="5" t="s">
        <v>99</v>
      </c>
      <c r="F264" s="60" t="s">
        <v>382</v>
      </c>
      <c r="G264" s="205" t="s">
        <v>39</v>
      </c>
      <c r="H264" s="67"/>
      <c r="I264" s="67"/>
      <c r="J264" s="67"/>
      <c r="K264" s="67"/>
      <c r="L264" s="67"/>
      <c r="M264" s="67"/>
      <c r="N264" s="67"/>
      <c r="O264" s="67"/>
      <c r="P264" s="67"/>
      <c r="Q264" s="67">
        <f>Q265</f>
        <v>45000</v>
      </c>
      <c r="R264" s="67">
        <f t="shared" si="663"/>
        <v>0</v>
      </c>
      <c r="S264" s="67">
        <f t="shared" si="664"/>
        <v>0</v>
      </c>
      <c r="T264" s="67">
        <f t="shared" si="413"/>
        <v>45000</v>
      </c>
      <c r="U264" s="67">
        <f t="shared" si="414"/>
        <v>0</v>
      </c>
      <c r="V264" s="67">
        <f t="shared" si="415"/>
        <v>0</v>
      </c>
      <c r="W264" s="67">
        <f>W265</f>
        <v>0</v>
      </c>
      <c r="X264" s="67">
        <f t="shared" si="665"/>
        <v>0</v>
      </c>
      <c r="Y264" s="67">
        <f t="shared" si="665"/>
        <v>0</v>
      </c>
      <c r="Z264" s="67">
        <f t="shared" si="416"/>
        <v>45000</v>
      </c>
      <c r="AA264" s="67">
        <f t="shared" si="417"/>
        <v>0</v>
      </c>
      <c r="AB264" s="67">
        <f t="shared" si="418"/>
        <v>0</v>
      </c>
      <c r="AC264" s="67">
        <f>AC265</f>
        <v>0</v>
      </c>
      <c r="AD264" s="67">
        <f t="shared" si="666"/>
        <v>0</v>
      </c>
      <c r="AE264" s="67">
        <f t="shared" si="666"/>
        <v>0</v>
      </c>
      <c r="AF264" s="67">
        <f t="shared" si="419"/>
        <v>45000</v>
      </c>
      <c r="AG264" s="67">
        <f t="shared" si="420"/>
        <v>0</v>
      </c>
      <c r="AH264" s="67">
        <f t="shared" si="421"/>
        <v>0</v>
      </c>
      <c r="AI264" s="67">
        <f>AI265</f>
        <v>0</v>
      </c>
      <c r="AJ264" s="67">
        <f t="shared" si="667"/>
        <v>0</v>
      </c>
      <c r="AK264" s="67">
        <f t="shared" si="667"/>
        <v>0</v>
      </c>
      <c r="AL264" s="67">
        <f t="shared" si="458"/>
        <v>45000</v>
      </c>
      <c r="AM264" s="67">
        <f t="shared" si="459"/>
        <v>0</v>
      </c>
      <c r="AN264" s="67">
        <f t="shared" si="460"/>
        <v>0</v>
      </c>
      <c r="AO264" s="67">
        <f>AO265</f>
        <v>0</v>
      </c>
      <c r="AP264" s="67">
        <f t="shared" si="668"/>
        <v>0</v>
      </c>
      <c r="AQ264" s="67">
        <f t="shared" si="668"/>
        <v>0</v>
      </c>
      <c r="AR264" s="67">
        <f t="shared" si="608"/>
        <v>45000</v>
      </c>
      <c r="AS264" s="67">
        <f t="shared" si="609"/>
        <v>0</v>
      </c>
      <c r="AT264" s="67">
        <f t="shared" si="610"/>
        <v>0</v>
      </c>
    </row>
    <row r="265" spans="1:46">
      <c r="A265" s="275"/>
      <c r="B265" s="91" t="s">
        <v>42</v>
      </c>
      <c r="C265" s="5" t="s">
        <v>16</v>
      </c>
      <c r="D265" s="5" t="s">
        <v>14</v>
      </c>
      <c r="E265" s="5" t="s">
        <v>99</v>
      </c>
      <c r="F265" s="60" t="s">
        <v>382</v>
      </c>
      <c r="G265" s="205" t="s">
        <v>40</v>
      </c>
      <c r="H265" s="67"/>
      <c r="I265" s="67"/>
      <c r="J265" s="67"/>
      <c r="K265" s="67"/>
      <c r="L265" s="67"/>
      <c r="M265" s="67"/>
      <c r="N265" s="67"/>
      <c r="O265" s="67"/>
      <c r="P265" s="67"/>
      <c r="Q265" s="67">
        <v>45000</v>
      </c>
      <c r="R265" s="67"/>
      <c r="S265" s="67"/>
      <c r="T265" s="67">
        <f t="shared" si="413"/>
        <v>45000</v>
      </c>
      <c r="U265" s="67">
        <f t="shared" si="414"/>
        <v>0</v>
      </c>
      <c r="V265" s="67">
        <f t="shared" si="415"/>
        <v>0</v>
      </c>
      <c r="W265" s="67"/>
      <c r="X265" s="67"/>
      <c r="Y265" s="67"/>
      <c r="Z265" s="67">
        <f t="shared" si="416"/>
        <v>45000</v>
      </c>
      <c r="AA265" s="67">
        <f t="shared" si="417"/>
        <v>0</v>
      </c>
      <c r="AB265" s="67">
        <f t="shared" si="418"/>
        <v>0</v>
      </c>
      <c r="AC265" s="67"/>
      <c r="AD265" s="67"/>
      <c r="AE265" s="67"/>
      <c r="AF265" s="67">
        <f t="shared" si="419"/>
        <v>45000</v>
      </c>
      <c r="AG265" s="67">
        <f t="shared" si="420"/>
        <v>0</v>
      </c>
      <c r="AH265" s="67">
        <f t="shared" si="421"/>
        <v>0</v>
      </c>
      <c r="AI265" s="67"/>
      <c r="AJ265" s="67"/>
      <c r="AK265" s="67"/>
      <c r="AL265" s="67">
        <f t="shared" si="458"/>
        <v>45000</v>
      </c>
      <c r="AM265" s="67">
        <f t="shared" si="459"/>
        <v>0</v>
      </c>
      <c r="AN265" s="67">
        <f t="shared" si="460"/>
        <v>0</v>
      </c>
      <c r="AO265" s="67"/>
      <c r="AP265" s="67"/>
      <c r="AQ265" s="67"/>
      <c r="AR265" s="67">
        <f t="shared" si="608"/>
        <v>45000</v>
      </c>
      <c r="AS265" s="67">
        <f t="shared" si="609"/>
        <v>0</v>
      </c>
      <c r="AT265" s="67">
        <f t="shared" si="610"/>
        <v>0</v>
      </c>
    </row>
    <row r="266" spans="1:46" ht="51">
      <c r="A266" s="275"/>
      <c r="B266" s="119" t="s">
        <v>258</v>
      </c>
      <c r="C266" s="5" t="s">
        <v>16</v>
      </c>
      <c r="D266" s="5" t="s">
        <v>14</v>
      </c>
      <c r="E266" s="5" t="s">
        <v>99</v>
      </c>
      <c r="F266" s="60" t="s">
        <v>151</v>
      </c>
      <c r="G266" s="17"/>
      <c r="H266" s="73">
        <f>H267</f>
        <v>140000</v>
      </c>
      <c r="I266" s="73">
        <f t="shared" ref="I266:M267" si="669">I267</f>
        <v>145600</v>
      </c>
      <c r="J266" s="73">
        <f t="shared" si="669"/>
        <v>164528</v>
      </c>
      <c r="K266" s="73">
        <f t="shared" si="669"/>
        <v>0</v>
      </c>
      <c r="L266" s="73">
        <f t="shared" si="669"/>
        <v>0</v>
      </c>
      <c r="M266" s="73">
        <f t="shared" si="669"/>
        <v>0</v>
      </c>
      <c r="N266" s="73">
        <f t="shared" si="571"/>
        <v>140000</v>
      </c>
      <c r="O266" s="73">
        <f t="shared" si="572"/>
        <v>145600</v>
      </c>
      <c r="P266" s="73">
        <f t="shared" si="573"/>
        <v>164528</v>
      </c>
      <c r="Q266" s="73">
        <f t="shared" ref="Q266:S267" si="670">Q267</f>
        <v>0</v>
      </c>
      <c r="R266" s="73">
        <f t="shared" si="670"/>
        <v>0</v>
      </c>
      <c r="S266" s="73">
        <f t="shared" si="670"/>
        <v>0</v>
      </c>
      <c r="T266" s="73">
        <f t="shared" si="413"/>
        <v>140000</v>
      </c>
      <c r="U266" s="73">
        <f t="shared" si="414"/>
        <v>145600</v>
      </c>
      <c r="V266" s="73">
        <f t="shared" si="415"/>
        <v>164528</v>
      </c>
      <c r="W266" s="73">
        <f t="shared" ref="W266:Y267" si="671">W267</f>
        <v>0</v>
      </c>
      <c r="X266" s="73">
        <f t="shared" si="671"/>
        <v>0</v>
      </c>
      <c r="Y266" s="73">
        <f t="shared" si="671"/>
        <v>0</v>
      </c>
      <c r="Z266" s="73">
        <f t="shared" si="416"/>
        <v>140000</v>
      </c>
      <c r="AA266" s="73">
        <f t="shared" si="417"/>
        <v>145600</v>
      </c>
      <c r="AB266" s="73">
        <f t="shared" si="418"/>
        <v>164528</v>
      </c>
      <c r="AC266" s="73">
        <f t="shared" ref="AC266:AE267" si="672">AC267</f>
        <v>0</v>
      </c>
      <c r="AD266" s="73">
        <f t="shared" si="672"/>
        <v>0</v>
      </c>
      <c r="AE266" s="73">
        <f t="shared" si="672"/>
        <v>0</v>
      </c>
      <c r="AF266" s="73">
        <f t="shared" si="419"/>
        <v>140000</v>
      </c>
      <c r="AG266" s="73">
        <f t="shared" si="420"/>
        <v>145600</v>
      </c>
      <c r="AH266" s="73">
        <f t="shared" si="421"/>
        <v>164528</v>
      </c>
      <c r="AI266" s="73">
        <f t="shared" ref="AI266:AK267" si="673">AI267</f>
        <v>15000</v>
      </c>
      <c r="AJ266" s="73">
        <f t="shared" si="673"/>
        <v>0</v>
      </c>
      <c r="AK266" s="73">
        <f t="shared" si="673"/>
        <v>0</v>
      </c>
      <c r="AL266" s="73">
        <f t="shared" si="458"/>
        <v>155000</v>
      </c>
      <c r="AM266" s="73">
        <f t="shared" si="459"/>
        <v>145600</v>
      </c>
      <c r="AN266" s="73">
        <f t="shared" si="460"/>
        <v>164528</v>
      </c>
      <c r="AO266" s="73">
        <f t="shared" ref="AO266:AQ267" si="674">AO267</f>
        <v>25981</v>
      </c>
      <c r="AP266" s="73">
        <f t="shared" si="674"/>
        <v>0</v>
      </c>
      <c r="AQ266" s="73">
        <f t="shared" si="674"/>
        <v>0</v>
      </c>
      <c r="AR266" s="73">
        <f t="shared" si="608"/>
        <v>180981</v>
      </c>
      <c r="AS266" s="73">
        <f t="shared" si="609"/>
        <v>145600</v>
      </c>
      <c r="AT266" s="73">
        <f t="shared" si="610"/>
        <v>164528</v>
      </c>
    </row>
    <row r="267" spans="1:46" ht="25.5">
      <c r="A267" s="269"/>
      <c r="B267" s="30" t="s">
        <v>41</v>
      </c>
      <c r="C267" s="5" t="s">
        <v>16</v>
      </c>
      <c r="D267" s="5" t="s">
        <v>14</v>
      </c>
      <c r="E267" s="5" t="s">
        <v>99</v>
      </c>
      <c r="F267" s="60" t="s">
        <v>151</v>
      </c>
      <c r="G267" s="61" t="s">
        <v>39</v>
      </c>
      <c r="H267" s="73">
        <f>H268</f>
        <v>140000</v>
      </c>
      <c r="I267" s="73">
        <f t="shared" si="669"/>
        <v>145600</v>
      </c>
      <c r="J267" s="73">
        <f t="shared" si="669"/>
        <v>164528</v>
      </c>
      <c r="K267" s="73">
        <f t="shared" si="669"/>
        <v>0</v>
      </c>
      <c r="L267" s="73">
        <f t="shared" si="669"/>
        <v>0</v>
      </c>
      <c r="M267" s="73">
        <f t="shared" si="669"/>
        <v>0</v>
      </c>
      <c r="N267" s="73">
        <f t="shared" si="571"/>
        <v>140000</v>
      </c>
      <c r="O267" s="73">
        <f t="shared" si="572"/>
        <v>145600</v>
      </c>
      <c r="P267" s="73">
        <f t="shared" si="573"/>
        <v>164528</v>
      </c>
      <c r="Q267" s="73">
        <f t="shared" si="670"/>
        <v>0</v>
      </c>
      <c r="R267" s="73">
        <f t="shared" si="670"/>
        <v>0</v>
      </c>
      <c r="S267" s="73">
        <f t="shared" si="670"/>
        <v>0</v>
      </c>
      <c r="T267" s="73">
        <f t="shared" si="413"/>
        <v>140000</v>
      </c>
      <c r="U267" s="73">
        <f t="shared" si="414"/>
        <v>145600</v>
      </c>
      <c r="V267" s="73">
        <f t="shared" si="415"/>
        <v>164528</v>
      </c>
      <c r="W267" s="73">
        <f t="shared" si="671"/>
        <v>0</v>
      </c>
      <c r="X267" s="73">
        <f t="shared" si="671"/>
        <v>0</v>
      </c>
      <c r="Y267" s="73">
        <f t="shared" si="671"/>
        <v>0</v>
      </c>
      <c r="Z267" s="73">
        <f t="shared" si="416"/>
        <v>140000</v>
      </c>
      <c r="AA267" s="73">
        <f t="shared" si="417"/>
        <v>145600</v>
      </c>
      <c r="AB267" s="73">
        <f t="shared" si="418"/>
        <v>164528</v>
      </c>
      <c r="AC267" s="73">
        <f t="shared" si="672"/>
        <v>0</v>
      </c>
      <c r="AD267" s="73">
        <f t="shared" si="672"/>
        <v>0</v>
      </c>
      <c r="AE267" s="73">
        <f t="shared" si="672"/>
        <v>0</v>
      </c>
      <c r="AF267" s="73">
        <f t="shared" si="419"/>
        <v>140000</v>
      </c>
      <c r="AG267" s="73">
        <f t="shared" si="420"/>
        <v>145600</v>
      </c>
      <c r="AH267" s="73">
        <f t="shared" si="421"/>
        <v>164528</v>
      </c>
      <c r="AI267" s="73">
        <f t="shared" si="673"/>
        <v>15000</v>
      </c>
      <c r="AJ267" s="73">
        <f t="shared" si="673"/>
        <v>0</v>
      </c>
      <c r="AK267" s="73">
        <f t="shared" si="673"/>
        <v>0</v>
      </c>
      <c r="AL267" s="73">
        <f t="shared" si="458"/>
        <v>155000</v>
      </c>
      <c r="AM267" s="73">
        <f t="shared" si="459"/>
        <v>145600</v>
      </c>
      <c r="AN267" s="73">
        <f t="shared" si="460"/>
        <v>164528</v>
      </c>
      <c r="AO267" s="73">
        <f t="shared" si="674"/>
        <v>25981</v>
      </c>
      <c r="AP267" s="73">
        <f t="shared" si="674"/>
        <v>0</v>
      </c>
      <c r="AQ267" s="73">
        <f t="shared" si="674"/>
        <v>0</v>
      </c>
      <c r="AR267" s="73">
        <f t="shared" si="608"/>
        <v>180981</v>
      </c>
      <c r="AS267" s="73">
        <f t="shared" si="609"/>
        <v>145600</v>
      </c>
      <c r="AT267" s="73">
        <f t="shared" si="610"/>
        <v>164528</v>
      </c>
    </row>
    <row r="268" spans="1:46">
      <c r="A268" s="270"/>
      <c r="B268" s="29" t="s">
        <v>42</v>
      </c>
      <c r="C268" s="5" t="s">
        <v>16</v>
      </c>
      <c r="D268" s="5" t="s">
        <v>14</v>
      </c>
      <c r="E268" s="5" t="s">
        <v>99</v>
      </c>
      <c r="F268" s="60" t="s">
        <v>151</v>
      </c>
      <c r="G268" s="61" t="s">
        <v>40</v>
      </c>
      <c r="H268" s="67">
        <v>140000</v>
      </c>
      <c r="I268" s="67">
        <v>145600</v>
      </c>
      <c r="J268" s="67">
        <v>164528</v>
      </c>
      <c r="K268" s="67"/>
      <c r="L268" s="67"/>
      <c r="M268" s="67"/>
      <c r="N268" s="67">
        <f t="shared" si="571"/>
        <v>140000</v>
      </c>
      <c r="O268" s="67">
        <f t="shared" si="572"/>
        <v>145600</v>
      </c>
      <c r="P268" s="67">
        <f t="shared" si="573"/>
        <v>164528</v>
      </c>
      <c r="Q268" s="67"/>
      <c r="R268" s="67"/>
      <c r="S268" s="67"/>
      <c r="T268" s="67">
        <f t="shared" si="413"/>
        <v>140000</v>
      </c>
      <c r="U268" s="67">
        <f t="shared" si="414"/>
        <v>145600</v>
      </c>
      <c r="V268" s="67">
        <f t="shared" si="415"/>
        <v>164528</v>
      </c>
      <c r="W268" s="67"/>
      <c r="X268" s="67"/>
      <c r="Y268" s="67"/>
      <c r="Z268" s="67">
        <f t="shared" si="416"/>
        <v>140000</v>
      </c>
      <c r="AA268" s="67">
        <f t="shared" si="417"/>
        <v>145600</v>
      </c>
      <c r="AB268" s="67">
        <f t="shared" si="418"/>
        <v>164528</v>
      </c>
      <c r="AC268" s="67"/>
      <c r="AD268" s="67"/>
      <c r="AE268" s="67"/>
      <c r="AF268" s="67">
        <f t="shared" si="419"/>
        <v>140000</v>
      </c>
      <c r="AG268" s="67">
        <f t="shared" si="420"/>
        <v>145600</v>
      </c>
      <c r="AH268" s="67">
        <f t="shared" si="421"/>
        <v>164528</v>
      </c>
      <c r="AI268" s="67">
        <v>15000</v>
      </c>
      <c r="AJ268" s="67"/>
      <c r="AK268" s="67"/>
      <c r="AL268" s="67">
        <f t="shared" si="458"/>
        <v>155000</v>
      </c>
      <c r="AM268" s="67">
        <f t="shared" si="459"/>
        <v>145600</v>
      </c>
      <c r="AN268" s="67">
        <f t="shared" si="460"/>
        <v>164528</v>
      </c>
      <c r="AO268" s="67">
        <v>25981</v>
      </c>
      <c r="AP268" s="67"/>
      <c r="AQ268" s="67"/>
      <c r="AR268" s="67">
        <f t="shared" si="608"/>
        <v>180981</v>
      </c>
      <c r="AS268" s="67">
        <f t="shared" si="609"/>
        <v>145600</v>
      </c>
      <c r="AT268" s="67">
        <f t="shared" si="610"/>
        <v>164528</v>
      </c>
    </row>
    <row r="269" spans="1:46" s="142" customFormat="1" ht="20.25" customHeight="1">
      <c r="A269" s="140" t="s">
        <v>245</v>
      </c>
      <c r="B269" s="87" t="s">
        <v>269</v>
      </c>
      <c r="C269" s="6" t="s">
        <v>16</v>
      </c>
      <c r="D269" s="6" t="s">
        <v>4</v>
      </c>
      <c r="E269" s="6" t="s">
        <v>99</v>
      </c>
      <c r="F269" s="6" t="s">
        <v>100</v>
      </c>
      <c r="G269" s="18"/>
      <c r="H269" s="141">
        <f>H270+H276</f>
        <v>4615689</v>
      </c>
      <c r="I269" s="141">
        <f>I270+I276</f>
        <v>4669393.22</v>
      </c>
      <c r="J269" s="141">
        <f>J270+J276</f>
        <v>4731810.74</v>
      </c>
      <c r="K269" s="141">
        <f t="shared" ref="K269:M269" si="675">K270+K276</f>
        <v>0</v>
      </c>
      <c r="L269" s="141">
        <f t="shared" si="675"/>
        <v>0</v>
      </c>
      <c r="M269" s="141">
        <f t="shared" si="675"/>
        <v>0</v>
      </c>
      <c r="N269" s="141">
        <f t="shared" si="571"/>
        <v>4615689</v>
      </c>
      <c r="O269" s="141">
        <f t="shared" si="572"/>
        <v>4669393.22</v>
      </c>
      <c r="P269" s="141">
        <f t="shared" si="573"/>
        <v>4731810.74</v>
      </c>
      <c r="Q269" s="141">
        <f t="shared" ref="Q269:S269" si="676">Q270+Q276</f>
        <v>0</v>
      </c>
      <c r="R269" s="141">
        <f t="shared" si="676"/>
        <v>0</v>
      </c>
      <c r="S269" s="141">
        <f t="shared" si="676"/>
        <v>0</v>
      </c>
      <c r="T269" s="141">
        <f t="shared" si="413"/>
        <v>4615689</v>
      </c>
      <c r="U269" s="141">
        <f t="shared" si="414"/>
        <v>4669393.22</v>
      </c>
      <c r="V269" s="141">
        <f t="shared" si="415"/>
        <v>4731810.74</v>
      </c>
      <c r="W269" s="141">
        <f t="shared" ref="W269:Y269" si="677">W270+W276</f>
        <v>0</v>
      </c>
      <c r="X269" s="141">
        <f t="shared" si="677"/>
        <v>0</v>
      </c>
      <c r="Y269" s="141">
        <f t="shared" si="677"/>
        <v>0</v>
      </c>
      <c r="Z269" s="141">
        <f t="shared" si="416"/>
        <v>4615689</v>
      </c>
      <c r="AA269" s="141">
        <f t="shared" si="417"/>
        <v>4669393.22</v>
      </c>
      <c r="AB269" s="141">
        <f t="shared" si="418"/>
        <v>4731810.74</v>
      </c>
      <c r="AC269" s="141">
        <f>AC270+AC276+AC273</f>
        <v>5000</v>
      </c>
      <c r="AD269" s="141">
        <f t="shared" ref="AD269:AE269" si="678">AD270+AD276+AD273</f>
        <v>0</v>
      </c>
      <c r="AE269" s="141">
        <f t="shared" si="678"/>
        <v>0</v>
      </c>
      <c r="AF269" s="141">
        <f t="shared" si="419"/>
        <v>4620689</v>
      </c>
      <c r="AG269" s="141">
        <f t="shared" si="420"/>
        <v>4669393.22</v>
      </c>
      <c r="AH269" s="141">
        <f t="shared" si="421"/>
        <v>4731810.74</v>
      </c>
      <c r="AI269" s="141">
        <f>AI270+AI276+AI273</f>
        <v>239300</v>
      </c>
      <c r="AJ269" s="141">
        <f t="shared" ref="AJ269:AK269" si="679">AJ270+AJ276+AJ273</f>
        <v>0</v>
      </c>
      <c r="AK269" s="141">
        <f t="shared" si="679"/>
        <v>0</v>
      </c>
      <c r="AL269" s="141">
        <f t="shared" si="458"/>
        <v>4859989</v>
      </c>
      <c r="AM269" s="141">
        <f t="shared" si="459"/>
        <v>4669393.22</v>
      </c>
      <c r="AN269" s="141">
        <f t="shared" si="460"/>
        <v>4731810.74</v>
      </c>
      <c r="AO269" s="141">
        <f>AO270+AO276+AO273+AO279</f>
        <v>247221.63</v>
      </c>
      <c r="AP269" s="141">
        <f t="shared" ref="AP269:AQ269" si="680">AP270+AP276+AP273+AP279</f>
        <v>0</v>
      </c>
      <c r="AQ269" s="141">
        <f t="shared" si="680"/>
        <v>0</v>
      </c>
      <c r="AR269" s="141">
        <f t="shared" si="608"/>
        <v>5107210.63</v>
      </c>
      <c r="AS269" s="141">
        <f t="shared" si="609"/>
        <v>4669393.22</v>
      </c>
      <c r="AT269" s="141">
        <f t="shared" si="610"/>
        <v>4731810.74</v>
      </c>
    </row>
    <row r="270" spans="1:46">
      <c r="A270" s="148"/>
      <c r="B270" s="88" t="s">
        <v>141</v>
      </c>
      <c r="C270" s="60" t="s">
        <v>16</v>
      </c>
      <c r="D270" s="60" t="s">
        <v>4</v>
      </c>
      <c r="E270" s="60" t="s">
        <v>99</v>
      </c>
      <c r="F270" s="60" t="s">
        <v>140</v>
      </c>
      <c r="G270" s="61"/>
      <c r="H270" s="67">
        <f>H271</f>
        <v>4478350</v>
      </c>
      <c r="I270" s="67">
        <f>I271</f>
        <v>4534720.22</v>
      </c>
      <c r="J270" s="63">
        <f t="shared" ref="J270:M271" si="681">J271</f>
        <v>4591710.74</v>
      </c>
      <c r="K270" s="63">
        <f t="shared" si="681"/>
        <v>0</v>
      </c>
      <c r="L270" s="63">
        <f t="shared" si="681"/>
        <v>0</v>
      </c>
      <c r="M270" s="63">
        <f t="shared" si="681"/>
        <v>0</v>
      </c>
      <c r="N270" s="67">
        <f t="shared" si="571"/>
        <v>4478350</v>
      </c>
      <c r="O270" s="67">
        <f t="shared" si="572"/>
        <v>4534720.22</v>
      </c>
      <c r="P270" s="63">
        <f t="shared" si="573"/>
        <v>4591710.74</v>
      </c>
      <c r="Q270" s="67">
        <f t="shared" ref="Q270:S271" si="682">Q271</f>
        <v>0</v>
      </c>
      <c r="R270" s="67">
        <f t="shared" si="682"/>
        <v>0</v>
      </c>
      <c r="S270" s="63">
        <f t="shared" si="682"/>
        <v>0</v>
      </c>
      <c r="T270" s="67">
        <f t="shared" si="413"/>
        <v>4478350</v>
      </c>
      <c r="U270" s="67">
        <f t="shared" si="414"/>
        <v>4534720.22</v>
      </c>
      <c r="V270" s="63">
        <f t="shared" si="415"/>
        <v>4591710.74</v>
      </c>
      <c r="W270" s="67">
        <f t="shared" ref="W270:Y271" si="683">W271</f>
        <v>0</v>
      </c>
      <c r="X270" s="67">
        <f t="shared" si="683"/>
        <v>0</v>
      </c>
      <c r="Y270" s="63">
        <f t="shared" si="683"/>
        <v>0</v>
      </c>
      <c r="Z270" s="67">
        <f t="shared" si="416"/>
        <v>4478350</v>
      </c>
      <c r="AA270" s="67">
        <f t="shared" si="417"/>
        <v>4534720.22</v>
      </c>
      <c r="AB270" s="63">
        <f t="shared" si="418"/>
        <v>4591710.74</v>
      </c>
      <c r="AC270" s="67">
        <f t="shared" ref="AC270:AE271" si="684">AC271</f>
        <v>0</v>
      </c>
      <c r="AD270" s="67">
        <f t="shared" si="684"/>
        <v>0</v>
      </c>
      <c r="AE270" s="63">
        <f t="shared" si="684"/>
        <v>0</v>
      </c>
      <c r="AF270" s="67">
        <f t="shared" si="419"/>
        <v>4478350</v>
      </c>
      <c r="AG270" s="67">
        <f t="shared" si="420"/>
        <v>4534720.22</v>
      </c>
      <c r="AH270" s="63">
        <f t="shared" si="421"/>
        <v>4591710.74</v>
      </c>
      <c r="AI270" s="67">
        <f t="shared" ref="AI270:AK271" si="685">AI271</f>
        <v>0</v>
      </c>
      <c r="AJ270" s="67">
        <f t="shared" si="685"/>
        <v>0</v>
      </c>
      <c r="AK270" s="63">
        <f t="shared" si="685"/>
        <v>0</v>
      </c>
      <c r="AL270" s="67">
        <f t="shared" si="458"/>
        <v>4478350</v>
      </c>
      <c r="AM270" s="67">
        <f t="shared" si="459"/>
        <v>4534720.22</v>
      </c>
      <c r="AN270" s="63">
        <f t="shared" si="460"/>
        <v>4591710.74</v>
      </c>
      <c r="AO270" s="67">
        <f t="shared" ref="AO270:AQ271" si="686">AO271</f>
        <v>-69729.179999999993</v>
      </c>
      <c r="AP270" s="67">
        <f t="shared" si="686"/>
        <v>0</v>
      </c>
      <c r="AQ270" s="63">
        <f t="shared" si="686"/>
        <v>0</v>
      </c>
      <c r="AR270" s="67">
        <f t="shared" si="608"/>
        <v>4408620.82</v>
      </c>
      <c r="AS270" s="67">
        <f t="shared" si="609"/>
        <v>4534720.22</v>
      </c>
      <c r="AT270" s="63">
        <f t="shared" si="610"/>
        <v>4591710.74</v>
      </c>
    </row>
    <row r="271" spans="1:46" ht="25.5">
      <c r="A271" s="148"/>
      <c r="B271" s="80" t="s">
        <v>41</v>
      </c>
      <c r="C271" s="60" t="s">
        <v>16</v>
      </c>
      <c r="D271" s="60" t="s">
        <v>4</v>
      </c>
      <c r="E271" s="60" t="s">
        <v>99</v>
      </c>
      <c r="F271" s="60" t="s">
        <v>140</v>
      </c>
      <c r="G271" s="61" t="s">
        <v>39</v>
      </c>
      <c r="H271" s="67">
        <f>H272</f>
        <v>4478350</v>
      </c>
      <c r="I271" s="67">
        <f>I272</f>
        <v>4534720.22</v>
      </c>
      <c r="J271" s="63">
        <f t="shared" si="681"/>
        <v>4591710.74</v>
      </c>
      <c r="K271" s="63">
        <f t="shared" si="681"/>
        <v>0</v>
      </c>
      <c r="L271" s="63">
        <f t="shared" si="681"/>
        <v>0</v>
      </c>
      <c r="M271" s="63">
        <f t="shared" si="681"/>
        <v>0</v>
      </c>
      <c r="N271" s="67">
        <f t="shared" si="571"/>
        <v>4478350</v>
      </c>
      <c r="O271" s="67">
        <f t="shared" si="572"/>
        <v>4534720.22</v>
      </c>
      <c r="P271" s="63">
        <f t="shared" si="573"/>
        <v>4591710.74</v>
      </c>
      <c r="Q271" s="67">
        <f t="shared" si="682"/>
        <v>0</v>
      </c>
      <c r="R271" s="67">
        <f t="shared" si="682"/>
        <v>0</v>
      </c>
      <c r="S271" s="63">
        <f t="shared" si="682"/>
        <v>0</v>
      </c>
      <c r="T271" s="67">
        <f t="shared" si="413"/>
        <v>4478350</v>
      </c>
      <c r="U271" s="67">
        <f t="shared" si="414"/>
        <v>4534720.22</v>
      </c>
      <c r="V271" s="63">
        <f t="shared" si="415"/>
        <v>4591710.74</v>
      </c>
      <c r="W271" s="67">
        <f t="shared" si="683"/>
        <v>0</v>
      </c>
      <c r="X271" s="67">
        <f t="shared" si="683"/>
        <v>0</v>
      </c>
      <c r="Y271" s="63">
        <f t="shared" si="683"/>
        <v>0</v>
      </c>
      <c r="Z271" s="67">
        <f t="shared" si="416"/>
        <v>4478350</v>
      </c>
      <c r="AA271" s="67">
        <f t="shared" si="417"/>
        <v>4534720.22</v>
      </c>
      <c r="AB271" s="63">
        <f t="shared" si="418"/>
        <v>4591710.74</v>
      </c>
      <c r="AC271" s="67">
        <f t="shared" si="684"/>
        <v>0</v>
      </c>
      <c r="AD271" s="67">
        <f t="shared" si="684"/>
        <v>0</v>
      </c>
      <c r="AE271" s="63">
        <f t="shared" si="684"/>
        <v>0</v>
      </c>
      <c r="AF271" s="67">
        <f t="shared" si="419"/>
        <v>4478350</v>
      </c>
      <c r="AG271" s="67">
        <f t="shared" si="420"/>
        <v>4534720.22</v>
      </c>
      <c r="AH271" s="63">
        <f t="shared" si="421"/>
        <v>4591710.74</v>
      </c>
      <c r="AI271" s="67">
        <f t="shared" si="685"/>
        <v>0</v>
      </c>
      <c r="AJ271" s="67">
        <f t="shared" si="685"/>
        <v>0</v>
      </c>
      <c r="AK271" s="63">
        <f t="shared" si="685"/>
        <v>0</v>
      </c>
      <c r="AL271" s="67">
        <f t="shared" si="458"/>
        <v>4478350</v>
      </c>
      <c r="AM271" s="67">
        <f t="shared" si="459"/>
        <v>4534720.22</v>
      </c>
      <c r="AN271" s="63">
        <f t="shared" si="460"/>
        <v>4591710.74</v>
      </c>
      <c r="AO271" s="67">
        <f t="shared" si="686"/>
        <v>-69729.179999999993</v>
      </c>
      <c r="AP271" s="67">
        <f t="shared" si="686"/>
        <v>0</v>
      </c>
      <c r="AQ271" s="63">
        <f t="shared" si="686"/>
        <v>0</v>
      </c>
      <c r="AR271" s="67">
        <f t="shared" si="608"/>
        <v>4408620.82</v>
      </c>
      <c r="AS271" s="67">
        <f t="shared" si="609"/>
        <v>4534720.22</v>
      </c>
      <c r="AT271" s="63">
        <f t="shared" si="610"/>
        <v>4591710.74</v>
      </c>
    </row>
    <row r="272" spans="1:46">
      <c r="A272" s="148"/>
      <c r="B272" s="91" t="s">
        <v>42</v>
      </c>
      <c r="C272" s="60" t="s">
        <v>16</v>
      </c>
      <c r="D272" s="60" t="s">
        <v>4</v>
      </c>
      <c r="E272" s="60" t="s">
        <v>99</v>
      </c>
      <c r="F272" s="60" t="s">
        <v>140</v>
      </c>
      <c r="G272" s="61" t="s">
        <v>40</v>
      </c>
      <c r="H272" s="67">
        <f>4428350+50000</f>
        <v>4478350</v>
      </c>
      <c r="I272" s="67">
        <f>4484720.22+50000</f>
        <v>4534720.22</v>
      </c>
      <c r="J272" s="67">
        <f>4541710.74+50000</f>
        <v>4591710.74</v>
      </c>
      <c r="K272" s="67"/>
      <c r="L272" s="67"/>
      <c r="M272" s="67"/>
      <c r="N272" s="67">
        <f t="shared" si="571"/>
        <v>4478350</v>
      </c>
      <c r="O272" s="67">
        <f t="shared" si="572"/>
        <v>4534720.22</v>
      </c>
      <c r="P272" s="67">
        <f t="shared" si="573"/>
        <v>4591710.74</v>
      </c>
      <c r="Q272" s="67"/>
      <c r="R272" s="67"/>
      <c r="S272" s="67"/>
      <c r="T272" s="67">
        <f t="shared" si="413"/>
        <v>4478350</v>
      </c>
      <c r="U272" s="67">
        <f t="shared" si="414"/>
        <v>4534720.22</v>
      </c>
      <c r="V272" s="67">
        <f t="shared" si="415"/>
        <v>4591710.74</v>
      </c>
      <c r="W272" s="67"/>
      <c r="X272" s="67"/>
      <c r="Y272" s="67"/>
      <c r="Z272" s="67">
        <f t="shared" si="416"/>
        <v>4478350</v>
      </c>
      <c r="AA272" s="67">
        <f t="shared" si="417"/>
        <v>4534720.22</v>
      </c>
      <c r="AB272" s="67">
        <f t="shared" si="418"/>
        <v>4591710.74</v>
      </c>
      <c r="AC272" s="67"/>
      <c r="AD272" s="67"/>
      <c r="AE272" s="67"/>
      <c r="AF272" s="67">
        <f t="shared" si="419"/>
        <v>4478350</v>
      </c>
      <c r="AG272" s="67">
        <f t="shared" si="420"/>
        <v>4534720.22</v>
      </c>
      <c r="AH272" s="67">
        <f t="shared" si="421"/>
        <v>4591710.74</v>
      </c>
      <c r="AI272" s="67"/>
      <c r="AJ272" s="67"/>
      <c r="AK272" s="67"/>
      <c r="AL272" s="67">
        <f t="shared" si="458"/>
        <v>4478350</v>
      </c>
      <c r="AM272" s="67">
        <f t="shared" si="459"/>
        <v>4534720.22</v>
      </c>
      <c r="AN272" s="67">
        <f t="shared" si="460"/>
        <v>4591710.74</v>
      </c>
      <c r="AO272" s="67">
        <v>-69729.179999999993</v>
      </c>
      <c r="AP272" s="67"/>
      <c r="AQ272" s="67"/>
      <c r="AR272" s="67">
        <f t="shared" si="608"/>
        <v>4408620.82</v>
      </c>
      <c r="AS272" s="67">
        <f t="shared" si="609"/>
        <v>4534720.22</v>
      </c>
      <c r="AT272" s="67">
        <f t="shared" si="610"/>
        <v>4591710.74</v>
      </c>
    </row>
    <row r="273" spans="1:46">
      <c r="A273" s="219"/>
      <c r="B273" s="88" t="s">
        <v>262</v>
      </c>
      <c r="C273" s="44" t="s">
        <v>16</v>
      </c>
      <c r="D273" s="40" t="s">
        <v>4</v>
      </c>
      <c r="E273" s="44" t="s">
        <v>99</v>
      </c>
      <c r="F273" s="44" t="s">
        <v>110</v>
      </c>
      <c r="G273" s="43"/>
      <c r="H273" s="67"/>
      <c r="I273" s="67"/>
      <c r="J273" s="67"/>
      <c r="K273" s="67"/>
      <c r="L273" s="67"/>
      <c r="M273" s="67"/>
      <c r="N273" s="67"/>
      <c r="O273" s="67"/>
      <c r="P273" s="67"/>
      <c r="Q273" s="67"/>
      <c r="R273" s="67"/>
      <c r="S273" s="67"/>
      <c r="T273" s="67"/>
      <c r="U273" s="67"/>
      <c r="V273" s="67"/>
      <c r="W273" s="67"/>
      <c r="X273" s="67"/>
      <c r="Y273" s="67"/>
      <c r="Z273" s="67"/>
      <c r="AA273" s="67"/>
      <c r="AB273" s="67"/>
      <c r="AC273" s="67">
        <f>AC274</f>
        <v>5000</v>
      </c>
      <c r="AD273" s="67">
        <f t="shared" ref="AD273:AE274" si="687">AD274</f>
        <v>0</v>
      </c>
      <c r="AE273" s="67">
        <f t="shared" si="687"/>
        <v>0</v>
      </c>
      <c r="AF273" s="67">
        <f t="shared" ref="AF273:AF275" si="688">Z273+AC273</f>
        <v>5000</v>
      </c>
      <c r="AG273" s="67">
        <f t="shared" ref="AG273:AG275" si="689">AA273+AD273</f>
        <v>0</v>
      </c>
      <c r="AH273" s="67">
        <f t="shared" ref="AH273:AH275" si="690">AB273+AE273</f>
        <v>0</v>
      </c>
      <c r="AI273" s="67">
        <f>AI274</f>
        <v>239300</v>
      </c>
      <c r="AJ273" s="67">
        <f t="shared" ref="AJ273:AK274" si="691">AJ274</f>
        <v>0</v>
      </c>
      <c r="AK273" s="67">
        <f t="shared" si="691"/>
        <v>0</v>
      </c>
      <c r="AL273" s="67">
        <f t="shared" si="458"/>
        <v>244300</v>
      </c>
      <c r="AM273" s="67">
        <f t="shared" si="459"/>
        <v>0</v>
      </c>
      <c r="AN273" s="67">
        <f t="shared" si="460"/>
        <v>0</v>
      </c>
      <c r="AO273" s="67">
        <f>AO274</f>
        <v>0</v>
      </c>
      <c r="AP273" s="67">
        <f t="shared" ref="AP273:AQ274" si="692">AP274</f>
        <v>0</v>
      </c>
      <c r="AQ273" s="67">
        <f t="shared" si="692"/>
        <v>0</v>
      </c>
      <c r="AR273" s="67">
        <f t="shared" si="608"/>
        <v>244300</v>
      </c>
      <c r="AS273" s="67">
        <f t="shared" si="609"/>
        <v>0</v>
      </c>
      <c r="AT273" s="67">
        <f t="shared" si="610"/>
        <v>0</v>
      </c>
    </row>
    <row r="274" spans="1:46" ht="25.5">
      <c r="A274" s="219"/>
      <c r="B274" s="80" t="s">
        <v>41</v>
      </c>
      <c r="C274" s="44" t="s">
        <v>16</v>
      </c>
      <c r="D274" s="40" t="s">
        <v>4</v>
      </c>
      <c r="E274" s="44" t="s">
        <v>99</v>
      </c>
      <c r="F274" s="44" t="s">
        <v>110</v>
      </c>
      <c r="G274" s="43" t="s">
        <v>39</v>
      </c>
      <c r="H274" s="67"/>
      <c r="I274" s="67"/>
      <c r="J274" s="67"/>
      <c r="K274" s="67"/>
      <c r="L274" s="67"/>
      <c r="M274" s="67"/>
      <c r="N274" s="67"/>
      <c r="O274" s="67"/>
      <c r="P274" s="67"/>
      <c r="Q274" s="67"/>
      <c r="R274" s="67"/>
      <c r="S274" s="67"/>
      <c r="T274" s="67"/>
      <c r="U274" s="67"/>
      <c r="V274" s="67"/>
      <c r="W274" s="67"/>
      <c r="X274" s="67"/>
      <c r="Y274" s="67"/>
      <c r="Z274" s="67"/>
      <c r="AA274" s="67"/>
      <c r="AB274" s="67"/>
      <c r="AC274" s="67">
        <f>AC275</f>
        <v>5000</v>
      </c>
      <c r="AD274" s="67">
        <f t="shared" si="687"/>
        <v>0</v>
      </c>
      <c r="AE274" s="67">
        <f t="shared" si="687"/>
        <v>0</v>
      </c>
      <c r="AF274" s="67">
        <f t="shared" si="688"/>
        <v>5000</v>
      </c>
      <c r="AG274" s="67">
        <f t="shared" si="689"/>
        <v>0</v>
      </c>
      <c r="AH274" s="67">
        <f t="shared" si="690"/>
        <v>0</v>
      </c>
      <c r="AI274" s="67">
        <f>AI275</f>
        <v>239300</v>
      </c>
      <c r="AJ274" s="67">
        <f t="shared" si="691"/>
        <v>0</v>
      </c>
      <c r="AK274" s="67">
        <f t="shared" si="691"/>
        <v>0</v>
      </c>
      <c r="AL274" s="67">
        <f t="shared" si="458"/>
        <v>244300</v>
      </c>
      <c r="AM274" s="67">
        <f t="shared" si="459"/>
        <v>0</v>
      </c>
      <c r="AN274" s="67">
        <f t="shared" si="460"/>
        <v>0</v>
      </c>
      <c r="AO274" s="67">
        <f>AO275</f>
        <v>0</v>
      </c>
      <c r="AP274" s="67">
        <f t="shared" si="692"/>
        <v>0</v>
      </c>
      <c r="AQ274" s="67">
        <f t="shared" si="692"/>
        <v>0</v>
      </c>
      <c r="AR274" s="67">
        <f t="shared" si="608"/>
        <v>244300</v>
      </c>
      <c r="AS274" s="67">
        <f t="shared" si="609"/>
        <v>0</v>
      </c>
      <c r="AT274" s="67">
        <f t="shared" si="610"/>
        <v>0</v>
      </c>
    </row>
    <row r="275" spans="1:46">
      <c r="A275" s="219"/>
      <c r="B275" s="91" t="s">
        <v>42</v>
      </c>
      <c r="C275" s="44" t="s">
        <v>16</v>
      </c>
      <c r="D275" s="40" t="s">
        <v>4</v>
      </c>
      <c r="E275" s="44" t="s">
        <v>99</v>
      </c>
      <c r="F275" s="44" t="s">
        <v>110</v>
      </c>
      <c r="G275" s="43" t="s">
        <v>40</v>
      </c>
      <c r="H275" s="67"/>
      <c r="I275" s="67"/>
      <c r="J275" s="67"/>
      <c r="K275" s="67"/>
      <c r="L275" s="67"/>
      <c r="M275" s="67"/>
      <c r="N275" s="67"/>
      <c r="O275" s="67"/>
      <c r="P275" s="67"/>
      <c r="Q275" s="67"/>
      <c r="R275" s="67"/>
      <c r="S275" s="67"/>
      <c r="T275" s="67"/>
      <c r="U275" s="67"/>
      <c r="V275" s="67"/>
      <c r="W275" s="67"/>
      <c r="X275" s="67"/>
      <c r="Y275" s="67"/>
      <c r="Z275" s="67"/>
      <c r="AA275" s="67"/>
      <c r="AB275" s="67"/>
      <c r="AC275" s="67">
        <v>5000</v>
      </c>
      <c r="AD275" s="67"/>
      <c r="AE275" s="67"/>
      <c r="AF275" s="67">
        <f t="shared" si="688"/>
        <v>5000</v>
      </c>
      <c r="AG275" s="67">
        <f t="shared" si="689"/>
        <v>0</v>
      </c>
      <c r="AH275" s="67">
        <f t="shared" si="690"/>
        <v>0</v>
      </c>
      <c r="AI275" s="67">
        <v>239300</v>
      </c>
      <c r="AJ275" s="67"/>
      <c r="AK275" s="67"/>
      <c r="AL275" s="67">
        <f t="shared" si="458"/>
        <v>244300</v>
      </c>
      <c r="AM275" s="67">
        <f t="shared" si="459"/>
        <v>0</v>
      </c>
      <c r="AN275" s="67">
        <f t="shared" si="460"/>
        <v>0</v>
      </c>
      <c r="AO275" s="67"/>
      <c r="AP275" s="67"/>
      <c r="AQ275" s="67"/>
      <c r="AR275" s="67">
        <f t="shared" si="608"/>
        <v>244300</v>
      </c>
      <c r="AS275" s="67">
        <f t="shared" si="609"/>
        <v>0</v>
      </c>
      <c r="AT275" s="67">
        <f t="shared" si="610"/>
        <v>0</v>
      </c>
    </row>
    <row r="276" spans="1:46" ht="38.25">
      <c r="A276" s="148"/>
      <c r="B276" s="88" t="s">
        <v>259</v>
      </c>
      <c r="C276" s="5" t="s">
        <v>16</v>
      </c>
      <c r="D276" s="60" t="s">
        <v>4</v>
      </c>
      <c r="E276" s="5" t="s">
        <v>99</v>
      </c>
      <c r="F276" s="5" t="s">
        <v>105</v>
      </c>
      <c r="G276" s="17"/>
      <c r="H276" s="63">
        <f>H277</f>
        <v>137339</v>
      </c>
      <c r="I276" s="63">
        <f t="shared" ref="I276:M277" si="693">I277</f>
        <v>134673</v>
      </c>
      <c r="J276" s="63">
        <f t="shared" si="693"/>
        <v>140100</v>
      </c>
      <c r="K276" s="63">
        <f t="shared" si="693"/>
        <v>0</v>
      </c>
      <c r="L276" s="63">
        <f t="shared" si="693"/>
        <v>0</v>
      </c>
      <c r="M276" s="63">
        <f t="shared" si="693"/>
        <v>0</v>
      </c>
      <c r="N276" s="63">
        <f t="shared" si="571"/>
        <v>137339</v>
      </c>
      <c r="O276" s="63">
        <f t="shared" si="572"/>
        <v>134673</v>
      </c>
      <c r="P276" s="63">
        <f t="shared" si="573"/>
        <v>140100</v>
      </c>
      <c r="Q276" s="63">
        <f t="shared" ref="Q276:S277" si="694">Q277</f>
        <v>0</v>
      </c>
      <c r="R276" s="63">
        <f t="shared" si="694"/>
        <v>0</v>
      </c>
      <c r="S276" s="63">
        <f t="shared" si="694"/>
        <v>0</v>
      </c>
      <c r="T276" s="63">
        <f t="shared" si="413"/>
        <v>137339</v>
      </c>
      <c r="U276" s="63">
        <f t="shared" si="414"/>
        <v>134673</v>
      </c>
      <c r="V276" s="63">
        <f t="shared" si="415"/>
        <v>140100</v>
      </c>
      <c r="W276" s="63">
        <f t="shared" ref="W276:Y277" si="695">W277</f>
        <v>0</v>
      </c>
      <c r="X276" s="63">
        <f t="shared" si="695"/>
        <v>0</v>
      </c>
      <c r="Y276" s="63">
        <f t="shared" si="695"/>
        <v>0</v>
      </c>
      <c r="Z276" s="63">
        <f t="shared" si="416"/>
        <v>137339</v>
      </c>
      <c r="AA276" s="63">
        <f t="shared" si="417"/>
        <v>134673</v>
      </c>
      <c r="AB276" s="63">
        <f t="shared" si="418"/>
        <v>140100</v>
      </c>
      <c r="AC276" s="63">
        <f t="shared" ref="AC276:AE277" si="696">AC277</f>
        <v>0</v>
      </c>
      <c r="AD276" s="63">
        <f t="shared" si="696"/>
        <v>0</v>
      </c>
      <c r="AE276" s="63">
        <f t="shared" si="696"/>
        <v>0</v>
      </c>
      <c r="AF276" s="63">
        <f t="shared" si="419"/>
        <v>137339</v>
      </c>
      <c r="AG276" s="63">
        <f t="shared" si="420"/>
        <v>134673</v>
      </c>
      <c r="AH276" s="63">
        <f t="shared" si="421"/>
        <v>140100</v>
      </c>
      <c r="AI276" s="63">
        <f t="shared" ref="AI276:AK277" si="697">AI277</f>
        <v>0</v>
      </c>
      <c r="AJ276" s="63">
        <f t="shared" si="697"/>
        <v>0</v>
      </c>
      <c r="AK276" s="63">
        <f t="shared" si="697"/>
        <v>0</v>
      </c>
      <c r="AL276" s="63">
        <f t="shared" si="458"/>
        <v>137339</v>
      </c>
      <c r="AM276" s="63">
        <f t="shared" si="459"/>
        <v>134673</v>
      </c>
      <c r="AN276" s="63">
        <f t="shared" si="460"/>
        <v>140100</v>
      </c>
      <c r="AO276" s="63">
        <f t="shared" ref="AO276:AQ277" si="698">AO277</f>
        <v>0</v>
      </c>
      <c r="AP276" s="63">
        <f t="shared" si="698"/>
        <v>0</v>
      </c>
      <c r="AQ276" s="63">
        <f t="shared" si="698"/>
        <v>0</v>
      </c>
      <c r="AR276" s="63">
        <f t="shared" si="608"/>
        <v>137339</v>
      </c>
      <c r="AS276" s="63">
        <f t="shared" si="609"/>
        <v>134673</v>
      </c>
      <c r="AT276" s="63">
        <f t="shared" si="610"/>
        <v>140100</v>
      </c>
    </row>
    <row r="277" spans="1:46" ht="25.5">
      <c r="A277" s="148"/>
      <c r="B277" s="80" t="s">
        <v>41</v>
      </c>
      <c r="C277" s="5" t="s">
        <v>16</v>
      </c>
      <c r="D277" s="60" t="s">
        <v>4</v>
      </c>
      <c r="E277" s="5" t="s">
        <v>99</v>
      </c>
      <c r="F277" s="5" t="s">
        <v>105</v>
      </c>
      <c r="G277" s="17" t="s">
        <v>39</v>
      </c>
      <c r="H277" s="63">
        <f>H278</f>
        <v>137339</v>
      </c>
      <c r="I277" s="63">
        <f t="shared" si="693"/>
        <v>134673</v>
      </c>
      <c r="J277" s="63">
        <f t="shared" si="693"/>
        <v>140100</v>
      </c>
      <c r="K277" s="63">
        <f t="shared" si="693"/>
        <v>0</v>
      </c>
      <c r="L277" s="63">
        <f t="shared" si="693"/>
        <v>0</v>
      </c>
      <c r="M277" s="63">
        <f t="shared" si="693"/>
        <v>0</v>
      </c>
      <c r="N277" s="63">
        <f t="shared" si="571"/>
        <v>137339</v>
      </c>
      <c r="O277" s="63">
        <f t="shared" si="572"/>
        <v>134673</v>
      </c>
      <c r="P277" s="63">
        <f t="shared" si="573"/>
        <v>140100</v>
      </c>
      <c r="Q277" s="63">
        <f t="shared" si="694"/>
        <v>0</v>
      </c>
      <c r="R277" s="63">
        <f t="shared" si="694"/>
        <v>0</v>
      </c>
      <c r="S277" s="63">
        <f t="shared" si="694"/>
        <v>0</v>
      </c>
      <c r="T277" s="63">
        <f t="shared" si="413"/>
        <v>137339</v>
      </c>
      <c r="U277" s="63">
        <f t="shared" si="414"/>
        <v>134673</v>
      </c>
      <c r="V277" s="63">
        <f t="shared" si="415"/>
        <v>140100</v>
      </c>
      <c r="W277" s="63">
        <f t="shared" si="695"/>
        <v>0</v>
      </c>
      <c r="X277" s="63">
        <f t="shared" si="695"/>
        <v>0</v>
      </c>
      <c r="Y277" s="63">
        <f t="shared" si="695"/>
        <v>0</v>
      </c>
      <c r="Z277" s="63">
        <f t="shared" si="416"/>
        <v>137339</v>
      </c>
      <c r="AA277" s="63">
        <f t="shared" si="417"/>
        <v>134673</v>
      </c>
      <c r="AB277" s="63">
        <f t="shared" si="418"/>
        <v>140100</v>
      </c>
      <c r="AC277" s="63">
        <f t="shared" si="696"/>
        <v>0</v>
      </c>
      <c r="AD277" s="63">
        <f t="shared" si="696"/>
        <v>0</v>
      </c>
      <c r="AE277" s="63">
        <f t="shared" si="696"/>
        <v>0</v>
      </c>
      <c r="AF277" s="63">
        <f t="shared" si="419"/>
        <v>137339</v>
      </c>
      <c r="AG277" s="63">
        <f t="shared" si="420"/>
        <v>134673</v>
      </c>
      <c r="AH277" s="63">
        <f t="shared" si="421"/>
        <v>140100</v>
      </c>
      <c r="AI277" s="63">
        <f t="shared" si="697"/>
        <v>0</v>
      </c>
      <c r="AJ277" s="63">
        <f t="shared" si="697"/>
        <v>0</v>
      </c>
      <c r="AK277" s="63">
        <f t="shared" si="697"/>
        <v>0</v>
      </c>
      <c r="AL277" s="63">
        <f t="shared" si="458"/>
        <v>137339</v>
      </c>
      <c r="AM277" s="63">
        <f t="shared" si="459"/>
        <v>134673</v>
      </c>
      <c r="AN277" s="63">
        <f t="shared" si="460"/>
        <v>140100</v>
      </c>
      <c r="AO277" s="63">
        <f t="shared" si="698"/>
        <v>0</v>
      </c>
      <c r="AP277" s="63">
        <f t="shared" si="698"/>
        <v>0</v>
      </c>
      <c r="AQ277" s="63">
        <f t="shared" si="698"/>
        <v>0</v>
      </c>
      <c r="AR277" s="63">
        <f t="shared" si="608"/>
        <v>137339</v>
      </c>
      <c r="AS277" s="63">
        <f t="shared" si="609"/>
        <v>134673</v>
      </c>
      <c r="AT277" s="63">
        <f t="shared" si="610"/>
        <v>140100</v>
      </c>
    </row>
    <row r="278" spans="1:46">
      <c r="A278" s="148"/>
      <c r="B278" s="91" t="s">
        <v>42</v>
      </c>
      <c r="C278" s="5" t="s">
        <v>16</v>
      </c>
      <c r="D278" s="60" t="s">
        <v>4</v>
      </c>
      <c r="E278" s="5" t="s">
        <v>99</v>
      </c>
      <c r="F278" s="5" t="s">
        <v>105</v>
      </c>
      <c r="G278" s="17" t="s">
        <v>40</v>
      </c>
      <c r="H278" s="67">
        <v>137339</v>
      </c>
      <c r="I278" s="67">
        <v>134673</v>
      </c>
      <c r="J278" s="67">
        <v>140100</v>
      </c>
      <c r="K278" s="67"/>
      <c r="L278" s="67"/>
      <c r="M278" s="67"/>
      <c r="N278" s="67">
        <f t="shared" si="571"/>
        <v>137339</v>
      </c>
      <c r="O278" s="67">
        <f t="shared" si="572"/>
        <v>134673</v>
      </c>
      <c r="P278" s="67">
        <f t="shared" si="573"/>
        <v>140100</v>
      </c>
      <c r="Q278" s="67"/>
      <c r="R278" s="67"/>
      <c r="S278" s="67"/>
      <c r="T278" s="67">
        <f t="shared" si="413"/>
        <v>137339</v>
      </c>
      <c r="U278" s="67">
        <f t="shared" si="414"/>
        <v>134673</v>
      </c>
      <c r="V278" s="67">
        <f t="shared" si="415"/>
        <v>140100</v>
      </c>
      <c r="W278" s="67"/>
      <c r="X278" s="67"/>
      <c r="Y278" s="67"/>
      <c r="Z278" s="67">
        <f t="shared" si="416"/>
        <v>137339</v>
      </c>
      <c r="AA278" s="67">
        <f t="shared" si="417"/>
        <v>134673</v>
      </c>
      <c r="AB278" s="67">
        <f t="shared" si="418"/>
        <v>140100</v>
      </c>
      <c r="AC278" s="67"/>
      <c r="AD278" s="67"/>
      <c r="AE278" s="67"/>
      <c r="AF278" s="67">
        <f t="shared" si="419"/>
        <v>137339</v>
      </c>
      <c r="AG278" s="67">
        <f t="shared" si="420"/>
        <v>134673</v>
      </c>
      <c r="AH278" s="67">
        <f t="shared" si="421"/>
        <v>140100</v>
      </c>
      <c r="AI278" s="67"/>
      <c r="AJ278" s="67"/>
      <c r="AK278" s="67"/>
      <c r="AL278" s="67">
        <f t="shared" si="458"/>
        <v>137339</v>
      </c>
      <c r="AM278" s="67">
        <f t="shared" si="459"/>
        <v>134673</v>
      </c>
      <c r="AN278" s="67">
        <f t="shared" si="460"/>
        <v>140100</v>
      </c>
      <c r="AO278" s="67"/>
      <c r="AP278" s="67"/>
      <c r="AQ278" s="67"/>
      <c r="AR278" s="67">
        <f t="shared" si="608"/>
        <v>137339</v>
      </c>
      <c r="AS278" s="67">
        <f t="shared" si="609"/>
        <v>134673</v>
      </c>
      <c r="AT278" s="67">
        <f t="shared" si="610"/>
        <v>140100</v>
      </c>
    </row>
    <row r="279" spans="1:46" ht="39.75" customHeight="1">
      <c r="A279" s="247"/>
      <c r="B279" s="88" t="s">
        <v>474</v>
      </c>
      <c r="C279" s="44" t="s">
        <v>16</v>
      </c>
      <c r="D279" s="60" t="s">
        <v>4</v>
      </c>
      <c r="E279" s="44" t="s">
        <v>99</v>
      </c>
      <c r="F279" s="79" t="s">
        <v>473</v>
      </c>
      <c r="G279" s="107"/>
      <c r="H279" s="67"/>
      <c r="I279" s="67"/>
      <c r="J279" s="67"/>
      <c r="K279" s="67"/>
      <c r="L279" s="67"/>
      <c r="M279" s="67"/>
      <c r="N279" s="67"/>
      <c r="O279" s="67"/>
      <c r="P279" s="67"/>
      <c r="Q279" s="67"/>
      <c r="R279" s="67"/>
      <c r="S279" s="67"/>
      <c r="T279" s="67"/>
      <c r="U279" s="67"/>
      <c r="V279" s="67"/>
      <c r="W279" s="67"/>
      <c r="X279" s="67"/>
      <c r="Y279" s="67"/>
      <c r="Z279" s="67"/>
      <c r="AA279" s="67"/>
      <c r="AB279" s="67"/>
      <c r="AC279" s="67"/>
      <c r="AD279" s="67"/>
      <c r="AE279" s="67"/>
      <c r="AF279" s="67"/>
      <c r="AG279" s="67"/>
      <c r="AH279" s="67"/>
      <c r="AI279" s="67"/>
      <c r="AJ279" s="67"/>
      <c r="AK279" s="67"/>
      <c r="AL279" s="67"/>
      <c r="AM279" s="67"/>
      <c r="AN279" s="67"/>
      <c r="AO279" s="67">
        <f>AO280</f>
        <v>316950.81</v>
      </c>
      <c r="AP279" s="67">
        <f t="shared" ref="AP279:AP280" si="699">AP280</f>
        <v>0</v>
      </c>
      <c r="AQ279" s="67">
        <f t="shared" ref="AQ279:AQ280" si="700">AQ280</f>
        <v>0</v>
      </c>
      <c r="AR279" s="67">
        <f t="shared" ref="AR279:AR281" si="701">AL279+AO279</f>
        <v>316950.81</v>
      </c>
      <c r="AS279" s="67">
        <f t="shared" ref="AS279:AS281" si="702">AM279+AP279</f>
        <v>0</v>
      </c>
      <c r="AT279" s="67">
        <f t="shared" ref="AT279:AT281" si="703">AN279+AQ279</f>
        <v>0</v>
      </c>
    </row>
    <row r="280" spans="1:46" ht="25.5">
      <c r="A280" s="247"/>
      <c r="B280" s="91" t="s">
        <v>41</v>
      </c>
      <c r="C280" s="44" t="s">
        <v>16</v>
      </c>
      <c r="D280" s="60" t="s">
        <v>4</v>
      </c>
      <c r="E280" s="44" t="s">
        <v>99</v>
      </c>
      <c r="F280" s="79" t="s">
        <v>473</v>
      </c>
      <c r="G280" s="107" t="s">
        <v>39</v>
      </c>
      <c r="H280" s="67"/>
      <c r="I280" s="67"/>
      <c r="J280" s="67"/>
      <c r="K280" s="67"/>
      <c r="L280" s="67"/>
      <c r="M280" s="67"/>
      <c r="N280" s="67"/>
      <c r="O280" s="67"/>
      <c r="P280" s="67"/>
      <c r="Q280" s="67"/>
      <c r="R280" s="67"/>
      <c r="S280" s="67"/>
      <c r="T280" s="67"/>
      <c r="U280" s="67"/>
      <c r="V280" s="67"/>
      <c r="W280" s="67"/>
      <c r="X280" s="67"/>
      <c r="Y280" s="67"/>
      <c r="Z280" s="67"/>
      <c r="AA280" s="67"/>
      <c r="AB280" s="67"/>
      <c r="AC280" s="67"/>
      <c r="AD280" s="67"/>
      <c r="AE280" s="67"/>
      <c r="AF280" s="67"/>
      <c r="AG280" s="67"/>
      <c r="AH280" s="67"/>
      <c r="AI280" s="67"/>
      <c r="AJ280" s="67"/>
      <c r="AK280" s="67"/>
      <c r="AL280" s="67"/>
      <c r="AM280" s="67"/>
      <c r="AN280" s="67"/>
      <c r="AO280" s="67">
        <f>AO281</f>
        <v>316950.81</v>
      </c>
      <c r="AP280" s="67">
        <f t="shared" si="699"/>
        <v>0</v>
      </c>
      <c r="AQ280" s="67">
        <f t="shared" si="700"/>
        <v>0</v>
      </c>
      <c r="AR280" s="67">
        <f t="shared" si="701"/>
        <v>316950.81</v>
      </c>
      <c r="AS280" s="67">
        <f t="shared" si="702"/>
        <v>0</v>
      </c>
      <c r="AT280" s="67">
        <f t="shared" si="703"/>
        <v>0</v>
      </c>
    </row>
    <row r="281" spans="1:46">
      <c r="A281" s="247"/>
      <c r="B281" s="91" t="s">
        <v>42</v>
      </c>
      <c r="C281" s="44" t="s">
        <v>16</v>
      </c>
      <c r="D281" s="60" t="s">
        <v>4</v>
      </c>
      <c r="E281" s="44" t="s">
        <v>99</v>
      </c>
      <c r="F281" s="79" t="s">
        <v>473</v>
      </c>
      <c r="G281" s="107" t="s">
        <v>40</v>
      </c>
      <c r="H281" s="67"/>
      <c r="I281" s="67"/>
      <c r="J281" s="67"/>
      <c r="K281" s="67"/>
      <c r="L281" s="67"/>
      <c r="M281" s="67"/>
      <c r="N281" s="67"/>
      <c r="O281" s="67"/>
      <c r="P281" s="67"/>
      <c r="Q281" s="67"/>
      <c r="R281" s="67"/>
      <c r="S281" s="67"/>
      <c r="T281" s="67"/>
      <c r="U281" s="67"/>
      <c r="V281" s="67"/>
      <c r="W281" s="67"/>
      <c r="X281" s="67"/>
      <c r="Y281" s="67"/>
      <c r="Z281" s="67"/>
      <c r="AA281" s="67"/>
      <c r="AB281" s="67"/>
      <c r="AC281" s="67"/>
      <c r="AD281" s="67"/>
      <c r="AE281" s="67"/>
      <c r="AF281" s="67"/>
      <c r="AG281" s="67"/>
      <c r="AH281" s="67"/>
      <c r="AI281" s="67"/>
      <c r="AJ281" s="67"/>
      <c r="AK281" s="67"/>
      <c r="AL281" s="67"/>
      <c r="AM281" s="67"/>
      <c r="AN281" s="67"/>
      <c r="AO281" s="67">
        <v>316950.81</v>
      </c>
      <c r="AP281" s="67"/>
      <c r="AQ281" s="67"/>
      <c r="AR281" s="67">
        <f t="shared" si="701"/>
        <v>316950.81</v>
      </c>
      <c r="AS281" s="67">
        <f t="shared" si="702"/>
        <v>0</v>
      </c>
      <c r="AT281" s="67">
        <f t="shared" si="703"/>
        <v>0</v>
      </c>
    </row>
    <row r="282" spans="1:46">
      <c r="A282" s="36"/>
      <c r="B282" s="91"/>
      <c r="C282" s="5"/>
      <c r="D282" s="5"/>
      <c r="E282" s="5"/>
      <c r="F282" s="5"/>
      <c r="G282" s="17"/>
      <c r="H282" s="73"/>
      <c r="I282" s="73"/>
      <c r="J282" s="73"/>
      <c r="K282" s="73"/>
      <c r="L282" s="73"/>
      <c r="M282" s="73"/>
      <c r="N282" s="73"/>
      <c r="O282" s="73"/>
      <c r="P282" s="73"/>
      <c r="Q282" s="73"/>
      <c r="R282" s="73"/>
      <c r="S282" s="73"/>
      <c r="T282" s="73"/>
      <c r="U282" s="73"/>
      <c r="V282" s="73"/>
      <c r="W282" s="73"/>
      <c r="X282" s="73"/>
      <c r="Y282" s="73"/>
      <c r="Z282" s="73"/>
      <c r="AA282" s="73"/>
      <c r="AB282" s="73"/>
      <c r="AC282" s="73"/>
      <c r="AD282" s="73"/>
      <c r="AE282" s="73"/>
      <c r="AF282" s="73"/>
      <c r="AG282" s="73"/>
      <c r="AH282" s="73"/>
      <c r="AI282" s="73"/>
      <c r="AJ282" s="73"/>
      <c r="AK282" s="73"/>
      <c r="AL282" s="73"/>
      <c r="AM282" s="73"/>
      <c r="AN282" s="73"/>
      <c r="AO282" s="73"/>
      <c r="AP282" s="73"/>
      <c r="AQ282" s="73"/>
      <c r="AR282" s="73"/>
      <c r="AS282" s="73"/>
      <c r="AT282" s="73"/>
    </row>
    <row r="283" spans="1:46" ht="50.25" customHeight="1">
      <c r="A283" s="26" t="s">
        <v>14</v>
      </c>
      <c r="B283" s="102" t="s">
        <v>228</v>
      </c>
      <c r="C283" s="7" t="s">
        <v>9</v>
      </c>
      <c r="D283" s="7" t="s">
        <v>21</v>
      </c>
      <c r="E283" s="7" t="s">
        <v>99</v>
      </c>
      <c r="F283" s="7" t="s">
        <v>100</v>
      </c>
      <c r="G283" s="16"/>
      <c r="H283" s="65">
        <f>H284+H287+H290+H296+H299+H302+H293</f>
        <v>1249750</v>
      </c>
      <c r="I283" s="65">
        <f t="shared" ref="I283:J283" si="704">I284+I287+I290+I296+I299+I302+I293</f>
        <v>1116082</v>
      </c>
      <c r="J283" s="65">
        <f t="shared" si="704"/>
        <v>1566082</v>
      </c>
      <c r="K283" s="65">
        <f t="shared" ref="K283:M283" si="705">K284+K287+K290+K296+K299+K302+K293</f>
        <v>0</v>
      </c>
      <c r="L283" s="65">
        <f t="shared" si="705"/>
        <v>0</v>
      </c>
      <c r="M283" s="65">
        <f t="shared" si="705"/>
        <v>0</v>
      </c>
      <c r="N283" s="65">
        <f t="shared" si="571"/>
        <v>1249750</v>
      </c>
      <c r="O283" s="65">
        <f t="shared" si="572"/>
        <v>1116082</v>
      </c>
      <c r="P283" s="65">
        <f t="shared" si="573"/>
        <v>1566082</v>
      </c>
      <c r="Q283" s="65">
        <f t="shared" ref="Q283:S283" si="706">Q284+Q287+Q290+Q296+Q299+Q302+Q293</f>
        <v>0</v>
      </c>
      <c r="R283" s="65">
        <f t="shared" si="706"/>
        <v>0</v>
      </c>
      <c r="S283" s="65">
        <f t="shared" si="706"/>
        <v>0</v>
      </c>
      <c r="T283" s="65">
        <f t="shared" ref="T283:T304" si="707">N283+Q283</f>
        <v>1249750</v>
      </c>
      <c r="U283" s="65">
        <f t="shared" ref="U283:U304" si="708">O283+R283</f>
        <v>1116082</v>
      </c>
      <c r="V283" s="65">
        <f t="shared" ref="V283:V304" si="709">P283+S283</f>
        <v>1566082</v>
      </c>
      <c r="W283" s="65">
        <f t="shared" ref="W283:Y283" si="710">W284+W287+W290+W296+W299+W302+W293</f>
        <v>0</v>
      </c>
      <c r="X283" s="65">
        <f t="shared" si="710"/>
        <v>0</v>
      </c>
      <c r="Y283" s="65">
        <f t="shared" si="710"/>
        <v>0</v>
      </c>
      <c r="Z283" s="65">
        <f t="shared" ref="Z283:Z304" si="711">T283+W283</f>
        <v>1249750</v>
      </c>
      <c r="AA283" s="65">
        <f t="shared" ref="AA283:AA304" si="712">U283+X283</f>
        <v>1116082</v>
      </c>
      <c r="AB283" s="65">
        <f t="shared" ref="AB283:AB304" si="713">V283+Y283</f>
        <v>1566082</v>
      </c>
      <c r="AC283" s="65">
        <f t="shared" ref="AC283:AE283" si="714">AC284+AC287+AC290+AC296+AC299+AC302+AC293</f>
        <v>0</v>
      </c>
      <c r="AD283" s="65">
        <f t="shared" si="714"/>
        <v>0</v>
      </c>
      <c r="AE283" s="65">
        <f t="shared" si="714"/>
        <v>0</v>
      </c>
      <c r="AF283" s="65">
        <f t="shared" ref="AF283:AF304" si="715">Z283+AC283</f>
        <v>1249750</v>
      </c>
      <c r="AG283" s="65">
        <f t="shared" ref="AG283:AG304" si="716">AA283+AD283</f>
        <v>1116082</v>
      </c>
      <c r="AH283" s="65">
        <f t="shared" ref="AH283:AH304" si="717">AB283+AE283</f>
        <v>1566082</v>
      </c>
      <c r="AI283" s="65">
        <f t="shared" ref="AI283:AK283" si="718">AI284+AI287+AI290+AI296+AI299+AI302+AI293</f>
        <v>0</v>
      </c>
      <c r="AJ283" s="65">
        <f t="shared" si="718"/>
        <v>0</v>
      </c>
      <c r="AK283" s="65">
        <f t="shared" si="718"/>
        <v>0</v>
      </c>
      <c r="AL283" s="65">
        <f t="shared" ref="AL283:AL304" si="719">AF283+AI283</f>
        <v>1249750</v>
      </c>
      <c r="AM283" s="65">
        <f t="shared" ref="AM283:AM304" si="720">AG283+AJ283</f>
        <v>1116082</v>
      </c>
      <c r="AN283" s="65">
        <f t="shared" ref="AN283:AN304" si="721">AH283+AK283</f>
        <v>1566082</v>
      </c>
      <c r="AO283" s="65">
        <f t="shared" ref="AO283:AQ283" si="722">AO284+AO287+AO290+AO296+AO299+AO302+AO293</f>
        <v>0</v>
      </c>
      <c r="AP283" s="65">
        <f t="shared" si="722"/>
        <v>0</v>
      </c>
      <c r="AQ283" s="65">
        <f t="shared" si="722"/>
        <v>0</v>
      </c>
      <c r="AR283" s="65">
        <f t="shared" ref="AR283:AR304" si="723">AL283+AO283</f>
        <v>1249750</v>
      </c>
      <c r="AS283" s="65">
        <f t="shared" ref="AS283:AS304" si="724">AM283+AP283</f>
        <v>1116082</v>
      </c>
      <c r="AT283" s="65">
        <f t="shared" ref="AT283:AT304" si="725">AN283+AQ283</f>
        <v>1566082</v>
      </c>
    </row>
    <row r="284" spans="1:46" ht="25.5">
      <c r="A284" s="262"/>
      <c r="B284" s="108" t="s">
        <v>271</v>
      </c>
      <c r="C284" s="5" t="s">
        <v>9</v>
      </c>
      <c r="D284" s="5" t="s">
        <v>21</v>
      </c>
      <c r="E284" s="5" t="s">
        <v>99</v>
      </c>
      <c r="F284" s="5" t="s">
        <v>119</v>
      </c>
      <c r="G284" s="17"/>
      <c r="H284" s="63">
        <f>H285</f>
        <v>85000</v>
      </c>
      <c r="I284" s="63">
        <f t="shared" ref="I284:M285" si="726">I285</f>
        <v>85000</v>
      </c>
      <c r="J284" s="63">
        <f t="shared" si="726"/>
        <v>85000</v>
      </c>
      <c r="K284" s="63">
        <f t="shared" si="726"/>
        <v>0</v>
      </c>
      <c r="L284" s="63">
        <f t="shared" si="726"/>
        <v>0</v>
      </c>
      <c r="M284" s="63">
        <f t="shared" si="726"/>
        <v>0</v>
      </c>
      <c r="N284" s="63">
        <f t="shared" si="571"/>
        <v>85000</v>
      </c>
      <c r="O284" s="63">
        <f t="shared" si="572"/>
        <v>85000</v>
      </c>
      <c r="P284" s="63">
        <f t="shared" si="573"/>
        <v>85000</v>
      </c>
      <c r="Q284" s="63">
        <f t="shared" ref="Q284:S285" si="727">Q285</f>
        <v>0</v>
      </c>
      <c r="R284" s="63">
        <f t="shared" si="727"/>
        <v>0</v>
      </c>
      <c r="S284" s="63">
        <f t="shared" si="727"/>
        <v>0</v>
      </c>
      <c r="T284" s="63">
        <f t="shared" si="707"/>
        <v>85000</v>
      </c>
      <c r="U284" s="63">
        <f t="shared" si="708"/>
        <v>85000</v>
      </c>
      <c r="V284" s="63">
        <f t="shared" si="709"/>
        <v>85000</v>
      </c>
      <c r="W284" s="63">
        <f t="shared" ref="W284:Y285" si="728">W285</f>
        <v>0</v>
      </c>
      <c r="X284" s="63">
        <f t="shared" si="728"/>
        <v>0</v>
      </c>
      <c r="Y284" s="63">
        <f t="shared" si="728"/>
        <v>0</v>
      </c>
      <c r="Z284" s="63">
        <f t="shared" si="711"/>
        <v>85000</v>
      </c>
      <c r="AA284" s="63">
        <f t="shared" si="712"/>
        <v>85000</v>
      </c>
      <c r="AB284" s="63">
        <f t="shared" si="713"/>
        <v>85000</v>
      </c>
      <c r="AC284" s="63">
        <f t="shared" ref="AC284:AE285" si="729">AC285</f>
        <v>0</v>
      </c>
      <c r="AD284" s="63">
        <f t="shared" si="729"/>
        <v>0</v>
      </c>
      <c r="AE284" s="63">
        <f t="shared" si="729"/>
        <v>0</v>
      </c>
      <c r="AF284" s="63">
        <f t="shared" si="715"/>
        <v>85000</v>
      </c>
      <c r="AG284" s="63">
        <f t="shared" si="716"/>
        <v>85000</v>
      </c>
      <c r="AH284" s="63">
        <f t="shared" si="717"/>
        <v>85000</v>
      </c>
      <c r="AI284" s="63">
        <f t="shared" ref="AI284:AK285" si="730">AI285</f>
        <v>0</v>
      </c>
      <c r="AJ284" s="63">
        <f t="shared" si="730"/>
        <v>0</v>
      </c>
      <c r="AK284" s="63">
        <f t="shared" si="730"/>
        <v>0</v>
      </c>
      <c r="AL284" s="63">
        <f t="shared" si="719"/>
        <v>85000</v>
      </c>
      <c r="AM284" s="63">
        <f t="shared" si="720"/>
        <v>85000</v>
      </c>
      <c r="AN284" s="63">
        <f t="shared" si="721"/>
        <v>85000</v>
      </c>
      <c r="AO284" s="63">
        <f t="shared" ref="AO284:AQ285" si="731">AO285</f>
        <v>0</v>
      </c>
      <c r="AP284" s="63">
        <f t="shared" si="731"/>
        <v>0</v>
      </c>
      <c r="AQ284" s="63">
        <f t="shared" si="731"/>
        <v>0</v>
      </c>
      <c r="AR284" s="63">
        <f t="shared" si="723"/>
        <v>85000</v>
      </c>
      <c r="AS284" s="63">
        <f t="shared" si="724"/>
        <v>85000</v>
      </c>
      <c r="AT284" s="63">
        <f t="shared" si="725"/>
        <v>85000</v>
      </c>
    </row>
    <row r="285" spans="1:46">
      <c r="A285" s="261"/>
      <c r="B285" s="194" t="s">
        <v>47</v>
      </c>
      <c r="C285" s="5" t="s">
        <v>9</v>
      </c>
      <c r="D285" s="5" t="s">
        <v>21</v>
      </c>
      <c r="E285" s="5" t="s">
        <v>99</v>
      </c>
      <c r="F285" s="5" t="s">
        <v>119</v>
      </c>
      <c r="G285" s="17" t="s">
        <v>45</v>
      </c>
      <c r="H285" s="63">
        <f>H286</f>
        <v>85000</v>
      </c>
      <c r="I285" s="63">
        <f t="shared" si="726"/>
        <v>85000</v>
      </c>
      <c r="J285" s="63">
        <f t="shared" si="726"/>
        <v>85000</v>
      </c>
      <c r="K285" s="63">
        <f t="shared" si="726"/>
        <v>0</v>
      </c>
      <c r="L285" s="63">
        <f t="shared" si="726"/>
        <v>0</v>
      </c>
      <c r="M285" s="63">
        <f t="shared" si="726"/>
        <v>0</v>
      </c>
      <c r="N285" s="63">
        <f t="shared" si="571"/>
        <v>85000</v>
      </c>
      <c r="O285" s="63">
        <f t="shared" si="572"/>
        <v>85000</v>
      </c>
      <c r="P285" s="63">
        <f t="shared" si="573"/>
        <v>85000</v>
      </c>
      <c r="Q285" s="63">
        <f t="shared" si="727"/>
        <v>0</v>
      </c>
      <c r="R285" s="63">
        <f t="shared" si="727"/>
        <v>0</v>
      </c>
      <c r="S285" s="63">
        <f t="shared" si="727"/>
        <v>0</v>
      </c>
      <c r="T285" s="63">
        <f t="shared" si="707"/>
        <v>85000</v>
      </c>
      <c r="U285" s="63">
        <f t="shared" si="708"/>
        <v>85000</v>
      </c>
      <c r="V285" s="63">
        <f t="shared" si="709"/>
        <v>85000</v>
      </c>
      <c r="W285" s="63">
        <f t="shared" si="728"/>
        <v>0</v>
      </c>
      <c r="X285" s="63">
        <f t="shared" si="728"/>
        <v>0</v>
      </c>
      <c r="Y285" s="63">
        <f t="shared" si="728"/>
        <v>0</v>
      </c>
      <c r="Z285" s="63">
        <f t="shared" si="711"/>
        <v>85000</v>
      </c>
      <c r="AA285" s="63">
        <f t="shared" si="712"/>
        <v>85000</v>
      </c>
      <c r="AB285" s="63">
        <f t="shared" si="713"/>
        <v>85000</v>
      </c>
      <c r="AC285" s="63">
        <f t="shared" si="729"/>
        <v>0</v>
      </c>
      <c r="AD285" s="63">
        <f t="shared" si="729"/>
        <v>0</v>
      </c>
      <c r="AE285" s="63">
        <f t="shared" si="729"/>
        <v>0</v>
      </c>
      <c r="AF285" s="63">
        <f t="shared" si="715"/>
        <v>85000</v>
      </c>
      <c r="AG285" s="63">
        <f t="shared" si="716"/>
        <v>85000</v>
      </c>
      <c r="AH285" s="63">
        <f t="shared" si="717"/>
        <v>85000</v>
      </c>
      <c r="AI285" s="63">
        <f t="shared" si="730"/>
        <v>0</v>
      </c>
      <c r="AJ285" s="63">
        <f t="shared" si="730"/>
        <v>0</v>
      </c>
      <c r="AK285" s="63">
        <f t="shared" si="730"/>
        <v>0</v>
      </c>
      <c r="AL285" s="63">
        <f t="shared" si="719"/>
        <v>85000</v>
      </c>
      <c r="AM285" s="63">
        <f t="shared" si="720"/>
        <v>85000</v>
      </c>
      <c r="AN285" s="63">
        <f t="shared" si="721"/>
        <v>85000</v>
      </c>
      <c r="AO285" s="63">
        <f t="shared" si="731"/>
        <v>0</v>
      </c>
      <c r="AP285" s="63">
        <f t="shared" si="731"/>
        <v>0</v>
      </c>
      <c r="AQ285" s="63">
        <f t="shared" si="731"/>
        <v>0</v>
      </c>
      <c r="AR285" s="63">
        <f t="shared" si="723"/>
        <v>85000</v>
      </c>
      <c r="AS285" s="63">
        <f t="shared" si="724"/>
        <v>85000</v>
      </c>
      <c r="AT285" s="63">
        <f t="shared" si="725"/>
        <v>85000</v>
      </c>
    </row>
    <row r="286" spans="1:46" ht="38.25">
      <c r="A286" s="261"/>
      <c r="B286" s="235" t="s">
        <v>464</v>
      </c>
      <c r="C286" s="5" t="s">
        <v>9</v>
      </c>
      <c r="D286" s="5" t="s">
        <v>21</v>
      </c>
      <c r="E286" s="5" t="s">
        <v>99</v>
      </c>
      <c r="F286" s="5" t="s">
        <v>119</v>
      </c>
      <c r="G286" s="17" t="s">
        <v>46</v>
      </c>
      <c r="H286" s="67">
        <v>85000</v>
      </c>
      <c r="I286" s="67">
        <v>85000</v>
      </c>
      <c r="J286" s="67">
        <v>85000</v>
      </c>
      <c r="K286" s="67"/>
      <c r="L286" s="67"/>
      <c r="M286" s="67"/>
      <c r="N286" s="67">
        <f t="shared" si="571"/>
        <v>85000</v>
      </c>
      <c r="O286" s="67">
        <f t="shared" si="572"/>
        <v>85000</v>
      </c>
      <c r="P286" s="67">
        <f t="shared" si="573"/>
        <v>85000</v>
      </c>
      <c r="Q286" s="67"/>
      <c r="R286" s="67"/>
      <c r="S286" s="67"/>
      <c r="T286" s="67">
        <f t="shared" si="707"/>
        <v>85000</v>
      </c>
      <c r="U286" s="67">
        <f t="shared" si="708"/>
        <v>85000</v>
      </c>
      <c r="V286" s="67">
        <f t="shared" si="709"/>
        <v>85000</v>
      </c>
      <c r="W286" s="67"/>
      <c r="X286" s="67"/>
      <c r="Y286" s="67"/>
      <c r="Z286" s="67">
        <f t="shared" si="711"/>
        <v>85000</v>
      </c>
      <c r="AA286" s="67">
        <f t="shared" si="712"/>
        <v>85000</v>
      </c>
      <c r="AB286" s="67">
        <f t="shared" si="713"/>
        <v>85000</v>
      </c>
      <c r="AC286" s="67"/>
      <c r="AD286" s="67"/>
      <c r="AE286" s="67"/>
      <c r="AF286" s="67">
        <f t="shared" si="715"/>
        <v>85000</v>
      </c>
      <c r="AG286" s="67">
        <f t="shared" si="716"/>
        <v>85000</v>
      </c>
      <c r="AH286" s="67">
        <f t="shared" si="717"/>
        <v>85000</v>
      </c>
      <c r="AI286" s="67"/>
      <c r="AJ286" s="67"/>
      <c r="AK286" s="67"/>
      <c r="AL286" s="67">
        <f t="shared" si="719"/>
        <v>85000</v>
      </c>
      <c r="AM286" s="67">
        <f t="shared" si="720"/>
        <v>85000</v>
      </c>
      <c r="AN286" s="67">
        <f t="shared" si="721"/>
        <v>85000</v>
      </c>
      <c r="AO286" s="67"/>
      <c r="AP286" s="67"/>
      <c r="AQ286" s="67"/>
      <c r="AR286" s="67">
        <f t="shared" si="723"/>
        <v>85000</v>
      </c>
      <c r="AS286" s="67">
        <f t="shared" si="724"/>
        <v>85000</v>
      </c>
      <c r="AT286" s="67">
        <f t="shared" si="725"/>
        <v>85000</v>
      </c>
    </row>
    <row r="287" spans="1:46">
      <c r="A287" s="261"/>
      <c r="B287" s="80" t="s">
        <v>178</v>
      </c>
      <c r="C287" s="5" t="s">
        <v>9</v>
      </c>
      <c r="D287" s="5" t="s">
        <v>21</v>
      </c>
      <c r="E287" s="5" t="s">
        <v>99</v>
      </c>
      <c r="F287" s="40" t="s">
        <v>177</v>
      </c>
      <c r="G287" s="41"/>
      <c r="H287" s="66">
        <f>H288</f>
        <v>50000</v>
      </c>
      <c r="I287" s="66">
        <f t="shared" ref="I287:M288" si="732">I288</f>
        <v>50000</v>
      </c>
      <c r="J287" s="66">
        <f t="shared" si="732"/>
        <v>50000</v>
      </c>
      <c r="K287" s="66">
        <f t="shared" si="732"/>
        <v>0</v>
      </c>
      <c r="L287" s="66">
        <f t="shared" si="732"/>
        <v>0</v>
      </c>
      <c r="M287" s="66">
        <f t="shared" si="732"/>
        <v>0</v>
      </c>
      <c r="N287" s="66">
        <f t="shared" si="571"/>
        <v>50000</v>
      </c>
      <c r="O287" s="66">
        <f t="shared" si="572"/>
        <v>50000</v>
      </c>
      <c r="P287" s="66">
        <f t="shared" si="573"/>
        <v>50000</v>
      </c>
      <c r="Q287" s="66">
        <f t="shared" ref="Q287:S288" si="733">Q288</f>
        <v>0</v>
      </c>
      <c r="R287" s="66">
        <f t="shared" si="733"/>
        <v>0</v>
      </c>
      <c r="S287" s="66">
        <f t="shared" si="733"/>
        <v>0</v>
      </c>
      <c r="T287" s="66">
        <f t="shared" si="707"/>
        <v>50000</v>
      </c>
      <c r="U287" s="66">
        <f t="shared" si="708"/>
        <v>50000</v>
      </c>
      <c r="V287" s="66">
        <f t="shared" si="709"/>
        <v>50000</v>
      </c>
      <c r="W287" s="66">
        <f t="shared" ref="W287:Y288" si="734">W288</f>
        <v>0</v>
      </c>
      <c r="X287" s="66">
        <f t="shared" si="734"/>
        <v>0</v>
      </c>
      <c r="Y287" s="66">
        <f t="shared" si="734"/>
        <v>0</v>
      </c>
      <c r="Z287" s="66">
        <f t="shared" si="711"/>
        <v>50000</v>
      </c>
      <c r="AA287" s="66">
        <f t="shared" si="712"/>
        <v>50000</v>
      </c>
      <c r="AB287" s="66">
        <f t="shared" si="713"/>
        <v>50000</v>
      </c>
      <c r="AC287" s="66">
        <f t="shared" ref="AC287:AE288" si="735">AC288</f>
        <v>0</v>
      </c>
      <c r="AD287" s="66">
        <f t="shared" si="735"/>
        <v>0</v>
      </c>
      <c r="AE287" s="66">
        <f t="shared" si="735"/>
        <v>0</v>
      </c>
      <c r="AF287" s="66">
        <f t="shared" si="715"/>
        <v>50000</v>
      </c>
      <c r="AG287" s="66">
        <f t="shared" si="716"/>
        <v>50000</v>
      </c>
      <c r="AH287" s="66">
        <f t="shared" si="717"/>
        <v>50000</v>
      </c>
      <c r="AI287" s="66">
        <f t="shared" ref="AI287:AK288" si="736">AI288</f>
        <v>0</v>
      </c>
      <c r="AJ287" s="66">
        <f t="shared" si="736"/>
        <v>0</v>
      </c>
      <c r="AK287" s="66">
        <f t="shared" si="736"/>
        <v>0</v>
      </c>
      <c r="AL287" s="66">
        <f t="shared" si="719"/>
        <v>50000</v>
      </c>
      <c r="AM287" s="66">
        <f t="shared" si="720"/>
        <v>50000</v>
      </c>
      <c r="AN287" s="66">
        <f t="shared" si="721"/>
        <v>50000</v>
      </c>
      <c r="AO287" s="66">
        <f t="shared" ref="AO287:AQ288" si="737">AO288</f>
        <v>0</v>
      </c>
      <c r="AP287" s="66">
        <f t="shared" si="737"/>
        <v>0</v>
      </c>
      <c r="AQ287" s="66">
        <f t="shared" si="737"/>
        <v>0</v>
      </c>
      <c r="AR287" s="66">
        <f t="shared" si="723"/>
        <v>50000</v>
      </c>
      <c r="AS287" s="66">
        <f t="shared" si="724"/>
        <v>50000</v>
      </c>
      <c r="AT287" s="66">
        <f t="shared" si="725"/>
        <v>50000</v>
      </c>
    </row>
    <row r="288" spans="1:46">
      <c r="A288" s="261"/>
      <c r="B288" s="194" t="s">
        <v>47</v>
      </c>
      <c r="C288" s="5" t="s">
        <v>9</v>
      </c>
      <c r="D288" s="5" t="s">
        <v>21</v>
      </c>
      <c r="E288" s="5" t="s">
        <v>99</v>
      </c>
      <c r="F288" s="40" t="s">
        <v>177</v>
      </c>
      <c r="G288" s="41" t="s">
        <v>45</v>
      </c>
      <c r="H288" s="66">
        <f>H289</f>
        <v>50000</v>
      </c>
      <c r="I288" s="66">
        <f t="shared" si="732"/>
        <v>50000</v>
      </c>
      <c r="J288" s="66">
        <f t="shared" si="732"/>
        <v>50000</v>
      </c>
      <c r="K288" s="66">
        <f t="shared" si="732"/>
        <v>0</v>
      </c>
      <c r="L288" s="66">
        <f t="shared" si="732"/>
        <v>0</v>
      </c>
      <c r="M288" s="66">
        <f t="shared" si="732"/>
        <v>0</v>
      </c>
      <c r="N288" s="66">
        <f t="shared" si="571"/>
        <v>50000</v>
      </c>
      <c r="O288" s="66">
        <f t="shared" si="572"/>
        <v>50000</v>
      </c>
      <c r="P288" s="66">
        <f t="shared" si="573"/>
        <v>50000</v>
      </c>
      <c r="Q288" s="66">
        <f t="shared" si="733"/>
        <v>0</v>
      </c>
      <c r="R288" s="66">
        <f t="shared" si="733"/>
        <v>0</v>
      </c>
      <c r="S288" s="66">
        <f t="shared" si="733"/>
        <v>0</v>
      </c>
      <c r="T288" s="66">
        <f t="shared" si="707"/>
        <v>50000</v>
      </c>
      <c r="U288" s="66">
        <f t="shared" si="708"/>
        <v>50000</v>
      </c>
      <c r="V288" s="66">
        <f t="shared" si="709"/>
        <v>50000</v>
      </c>
      <c r="W288" s="66">
        <f t="shared" si="734"/>
        <v>0</v>
      </c>
      <c r="X288" s="66">
        <f t="shared" si="734"/>
        <v>0</v>
      </c>
      <c r="Y288" s="66">
        <f t="shared" si="734"/>
        <v>0</v>
      </c>
      <c r="Z288" s="66">
        <f t="shared" si="711"/>
        <v>50000</v>
      </c>
      <c r="AA288" s="66">
        <f t="shared" si="712"/>
        <v>50000</v>
      </c>
      <c r="AB288" s="66">
        <f t="shared" si="713"/>
        <v>50000</v>
      </c>
      <c r="AC288" s="66">
        <f t="shared" si="735"/>
        <v>0</v>
      </c>
      <c r="AD288" s="66">
        <f t="shared" si="735"/>
        <v>0</v>
      </c>
      <c r="AE288" s="66">
        <f t="shared" si="735"/>
        <v>0</v>
      </c>
      <c r="AF288" s="66">
        <f t="shared" si="715"/>
        <v>50000</v>
      </c>
      <c r="AG288" s="66">
        <f t="shared" si="716"/>
        <v>50000</v>
      </c>
      <c r="AH288" s="66">
        <f t="shared" si="717"/>
        <v>50000</v>
      </c>
      <c r="AI288" s="66">
        <f t="shared" si="736"/>
        <v>0</v>
      </c>
      <c r="AJ288" s="66">
        <f t="shared" si="736"/>
        <v>0</v>
      </c>
      <c r="AK288" s="66">
        <f t="shared" si="736"/>
        <v>0</v>
      </c>
      <c r="AL288" s="66">
        <f t="shared" si="719"/>
        <v>50000</v>
      </c>
      <c r="AM288" s="66">
        <f t="shared" si="720"/>
        <v>50000</v>
      </c>
      <c r="AN288" s="66">
        <f t="shared" si="721"/>
        <v>50000</v>
      </c>
      <c r="AO288" s="66">
        <f t="shared" si="737"/>
        <v>0</v>
      </c>
      <c r="AP288" s="66">
        <f t="shared" si="737"/>
        <v>0</v>
      </c>
      <c r="AQ288" s="66">
        <f t="shared" si="737"/>
        <v>0</v>
      </c>
      <c r="AR288" s="66">
        <f t="shared" si="723"/>
        <v>50000</v>
      </c>
      <c r="AS288" s="66">
        <f t="shared" si="724"/>
        <v>50000</v>
      </c>
      <c r="AT288" s="66">
        <f t="shared" si="725"/>
        <v>50000</v>
      </c>
    </row>
    <row r="289" spans="1:46" ht="38.25">
      <c r="A289" s="261"/>
      <c r="B289" s="235" t="s">
        <v>464</v>
      </c>
      <c r="C289" s="5" t="s">
        <v>9</v>
      </c>
      <c r="D289" s="5" t="s">
        <v>21</v>
      </c>
      <c r="E289" s="5" t="s">
        <v>99</v>
      </c>
      <c r="F289" s="40" t="s">
        <v>177</v>
      </c>
      <c r="G289" s="41" t="s">
        <v>46</v>
      </c>
      <c r="H289" s="66">
        <v>50000</v>
      </c>
      <c r="I289" s="66">
        <v>50000</v>
      </c>
      <c r="J289" s="66">
        <v>50000</v>
      </c>
      <c r="K289" s="66"/>
      <c r="L289" s="66"/>
      <c r="M289" s="66"/>
      <c r="N289" s="66">
        <f t="shared" si="571"/>
        <v>50000</v>
      </c>
      <c r="O289" s="66">
        <f t="shared" si="572"/>
        <v>50000</v>
      </c>
      <c r="P289" s="66">
        <f t="shared" si="573"/>
        <v>50000</v>
      </c>
      <c r="Q289" s="66"/>
      <c r="R289" s="66"/>
      <c r="S289" s="66"/>
      <c r="T289" s="66">
        <f t="shared" si="707"/>
        <v>50000</v>
      </c>
      <c r="U289" s="66">
        <f t="shared" si="708"/>
        <v>50000</v>
      </c>
      <c r="V289" s="66">
        <f t="shared" si="709"/>
        <v>50000</v>
      </c>
      <c r="W289" s="66"/>
      <c r="X289" s="66"/>
      <c r="Y289" s="66"/>
      <c r="Z289" s="66">
        <f t="shared" si="711"/>
        <v>50000</v>
      </c>
      <c r="AA289" s="66">
        <f t="shared" si="712"/>
        <v>50000</v>
      </c>
      <c r="AB289" s="66">
        <f t="shared" si="713"/>
        <v>50000</v>
      </c>
      <c r="AC289" s="66"/>
      <c r="AD289" s="66"/>
      <c r="AE289" s="66"/>
      <c r="AF289" s="66">
        <f t="shared" si="715"/>
        <v>50000</v>
      </c>
      <c r="AG289" s="66">
        <f t="shared" si="716"/>
        <v>50000</v>
      </c>
      <c r="AH289" s="66">
        <f t="shared" si="717"/>
        <v>50000</v>
      </c>
      <c r="AI289" s="66"/>
      <c r="AJ289" s="66"/>
      <c r="AK289" s="66"/>
      <c r="AL289" s="66">
        <f t="shared" si="719"/>
        <v>50000</v>
      </c>
      <c r="AM289" s="66">
        <f t="shared" si="720"/>
        <v>50000</v>
      </c>
      <c r="AN289" s="66">
        <f t="shared" si="721"/>
        <v>50000</v>
      </c>
      <c r="AO289" s="66"/>
      <c r="AP289" s="66"/>
      <c r="AQ289" s="66"/>
      <c r="AR289" s="66">
        <f t="shared" si="723"/>
        <v>50000</v>
      </c>
      <c r="AS289" s="66">
        <f t="shared" si="724"/>
        <v>50000</v>
      </c>
      <c r="AT289" s="66">
        <f t="shared" si="725"/>
        <v>50000</v>
      </c>
    </row>
    <row r="290" spans="1:46">
      <c r="A290" s="261"/>
      <c r="B290" s="88" t="s">
        <v>270</v>
      </c>
      <c r="C290" s="5" t="s">
        <v>9</v>
      </c>
      <c r="D290" s="5" t="s">
        <v>21</v>
      </c>
      <c r="E290" s="5" t="s">
        <v>99</v>
      </c>
      <c r="F290" s="5" t="s">
        <v>121</v>
      </c>
      <c r="G290" s="17"/>
      <c r="H290" s="63">
        <f>H291</f>
        <v>50000</v>
      </c>
      <c r="I290" s="63">
        <f t="shared" ref="I290:M291" si="738">I291</f>
        <v>50000</v>
      </c>
      <c r="J290" s="63">
        <f t="shared" si="738"/>
        <v>50000</v>
      </c>
      <c r="K290" s="63">
        <f t="shared" si="738"/>
        <v>0</v>
      </c>
      <c r="L290" s="63">
        <f t="shared" si="738"/>
        <v>0</v>
      </c>
      <c r="M290" s="63">
        <f t="shared" si="738"/>
        <v>0</v>
      </c>
      <c r="N290" s="63">
        <f t="shared" si="571"/>
        <v>50000</v>
      </c>
      <c r="O290" s="63">
        <f t="shared" si="572"/>
        <v>50000</v>
      </c>
      <c r="P290" s="63">
        <f t="shared" si="573"/>
        <v>50000</v>
      </c>
      <c r="Q290" s="63">
        <f t="shared" ref="Q290:S291" si="739">Q291</f>
        <v>0</v>
      </c>
      <c r="R290" s="63">
        <f t="shared" si="739"/>
        <v>0</v>
      </c>
      <c r="S290" s="63">
        <f t="shared" si="739"/>
        <v>0</v>
      </c>
      <c r="T290" s="63">
        <f t="shared" si="707"/>
        <v>50000</v>
      </c>
      <c r="U290" s="63">
        <f t="shared" si="708"/>
        <v>50000</v>
      </c>
      <c r="V290" s="63">
        <f t="shared" si="709"/>
        <v>50000</v>
      </c>
      <c r="W290" s="63">
        <f t="shared" ref="W290:Y291" si="740">W291</f>
        <v>0</v>
      </c>
      <c r="X290" s="63">
        <f t="shared" si="740"/>
        <v>0</v>
      </c>
      <c r="Y290" s="63">
        <f t="shared" si="740"/>
        <v>0</v>
      </c>
      <c r="Z290" s="63">
        <f t="shared" si="711"/>
        <v>50000</v>
      </c>
      <c r="AA290" s="63">
        <f t="shared" si="712"/>
        <v>50000</v>
      </c>
      <c r="AB290" s="63">
        <f t="shared" si="713"/>
        <v>50000</v>
      </c>
      <c r="AC290" s="63">
        <f t="shared" ref="AC290:AE291" si="741">AC291</f>
        <v>0</v>
      </c>
      <c r="AD290" s="63">
        <f t="shared" si="741"/>
        <v>0</v>
      </c>
      <c r="AE290" s="63">
        <f t="shared" si="741"/>
        <v>0</v>
      </c>
      <c r="AF290" s="63">
        <f t="shared" si="715"/>
        <v>50000</v>
      </c>
      <c r="AG290" s="63">
        <f t="shared" si="716"/>
        <v>50000</v>
      </c>
      <c r="AH290" s="63">
        <f t="shared" si="717"/>
        <v>50000</v>
      </c>
      <c r="AI290" s="63">
        <f t="shared" ref="AI290:AK291" si="742">AI291</f>
        <v>0</v>
      </c>
      <c r="AJ290" s="63">
        <f t="shared" si="742"/>
        <v>0</v>
      </c>
      <c r="AK290" s="63">
        <f t="shared" si="742"/>
        <v>0</v>
      </c>
      <c r="AL290" s="63">
        <f t="shared" si="719"/>
        <v>50000</v>
      </c>
      <c r="AM290" s="63">
        <f t="shared" si="720"/>
        <v>50000</v>
      </c>
      <c r="AN290" s="63">
        <f t="shared" si="721"/>
        <v>50000</v>
      </c>
      <c r="AO290" s="63">
        <f t="shared" ref="AO290:AQ291" si="743">AO291</f>
        <v>0</v>
      </c>
      <c r="AP290" s="63">
        <f t="shared" si="743"/>
        <v>0</v>
      </c>
      <c r="AQ290" s="63">
        <f t="shared" si="743"/>
        <v>0</v>
      </c>
      <c r="AR290" s="63">
        <f t="shared" si="723"/>
        <v>50000</v>
      </c>
      <c r="AS290" s="63">
        <f t="shared" si="724"/>
        <v>50000</v>
      </c>
      <c r="AT290" s="63">
        <f t="shared" si="725"/>
        <v>50000</v>
      </c>
    </row>
    <row r="291" spans="1:46" ht="25.5">
      <c r="A291" s="261"/>
      <c r="B291" s="88" t="s">
        <v>207</v>
      </c>
      <c r="C291" s="5" t="s">
        <v>9</v>
      </c>
      <c r="D291" s="5" t="s">
        <v>21</v>
      </c>
      <c r="E291" s="5" t="s">
        <v>99</v>
      </c>
      <c r="F291" s="5" t="s">
        <v>121</v>
      </c>
      <c r="G291" s="17" t="s">
        <v>32</v>
      </c>
      <c r="H291" s="63">
        <f>H292</f>
        <v>50000</v>
      </c>
      <c r="I291" s="63">
        <f t="shared" si="738"/>
        <v>50000</v>
      </c>
      <c r="J291" s="63">
        <f t="shared" si="738"/>
        <v>50000</v>
      </c>
      <c r="K291" s="63">
        <f t="shared" si="738"/>
        <v>0</v>
      </c>
      <c r="L291" s="63">
        <f t="shared" si="738"/>
        <v>0</v>
      </c>
      <c r="M291" s="63">
        <f t="shared" si="738"/>
        <v>0</v>
      </c>
      <c r="N291" s="63">
        <f t="shared" si="571"/>
        <v>50000</v>
      </c>
      <c r="O291" s="63">
        <f t="shared" si="572"/>
        <v>50000</v>
      </c>
      <c r="P291" s="63">
        <f t="shared" si="573"/>
        <v>50000</v>
      </c>
      <c r="Q291" s="63">
        <f t="shared" si="739"/>
        <v>0</v>
      </c>
      <c r="R291" s="63">
        <f t="shared" si="739"/>
        <v>0</v>
      </c>
      <c r="S291" s="63">
        <f t="shared" si="739"/>
        <v>0</v>
      </c>
      <c r="T291" s="63">
        <f t="shared" si="707"/>
        <v>50000</v>
      </c>
      <c r="U291" s="63">
        <f t="shared" si="708"/>
        <v>50000</v>
      </c>
      <c r="V291" s="63">
        <f t="shared" si="709"/>
        <v>50000</v>
      </c>
      <c r="W291" s="63">
        <f t="shared" si="740"/>
        <v>0</v>
      </c>
      <c r="X291" s="63">
        <f t="shared" si="740"/>
        <v>0</v>
      </c>
      <c r="Y291" s="63">
        <f t="shared" si="740"/>
        <v>0</v>
      </c>
      <c r="Z291" s="63">
        <f t="shared" si="711"/>
        <v>50000</v>
      </c>
      <c r="AA291" s="63">
        <f t="shared" si="712"/>
        <v>50000</v>
      </c>
      <c r="AB291" s="63">
        <f t="shared" si="713"/>
        <v>50000</v>
      </c>
      <c r="AC291" s="63">
        <f t="shared" si="741"/>
        <v>0</v>
      </c>
      <c r="AD291" s="63">
        <f t="shared" si="741"/>
        <v>0</v>
      </c>
      <c r="AE291" s="63">
        <f t="shared" si="741"/>
        <v>0</v>
      </c>
      <c r="AF291" s="63">
        <f t="shared" si="715"/>
        <v>50000</v>
      </c>
      <c r="AG291" s="63">
        <f t="shared" si="716"/>
        <v>50000</v>
      </c>
      <c r="AH291" s="63">
        <f t="shared" si="717"/>
        <v>50000</v>
      </c>
      <c r="AI291" s="63">
        <f t="shared" si="742"/>
        <v>0</v>
      </c>
      <c r="AJ291" s="63">
        <f t="shared" si="742"/>
        <v>0</v>
      </c>
      <c r="AK291" s="63">
        <f t="shared" si="742"/>
        <v>0</v>
      </c>
      <c r="AL291" s="63">
        <f t="shared" si="719"/>
        <v>50000</v>
      </c>
      <c r="AM291" s="63">
        <f t="shared" si="720"/>
        <v>50000</v>
      </c>
      <c r="AN291" s="63">
        <f t="shared" si="721"/>
        <v>50000</v>
      </c>
      <c r="AO291" s="63">
        <f t="shared" si="743"/>
        <v>0</v>
      </c>
      <c r="AP291" s="63">
        <f t="shared" si="743"/>
        <v>0</v>
      </c>
      <c r="AQ291" s="63">
        <f t="shared" si="743"/>
        <v>0</v>
      </c>
      <c r="AR291" s="63">
        <f t="shared" si="723"/>
        <v>50000</v>
      </c>
      <c r="AS291" s="63">
        <f t="shared" si="724"/>
        <v>50000</v>
      </c>
      <c r="AT291" s="63">
        <f t="shared" si="725"/>
        <v>50000</v>
      </c>
    </row>
    <row r="292" spans="1:46" ht="25.5">
      <c r="A292" s="261"/>
      <c r="B292" s="92" t="s">
        <v>34</v>
      </c>
      <c r="C292" s="5" t="s">
        <v>9</v>
      </c>
      <c r="D292" s="5" t="s">
        <v>21</v>
      </c>
      <c r="E292" s="5" t="s">
        <v>99</v>
      </c>
      <c r="F292" s="5" t="s">
        <v>121</v>
      </c>
      <c r="G292" s="17" t="s">
        <v>33</v>
      </c>
      <c r="H292" s="66">
        <v>50000</v>
      </c>
      <c r="I292" s="66">
        <v>50000</v>
      </c>
      <c r="J292" s="66">
        <v>50000</v>
      </c>
      <c r="K292" s="66"/>
      <c r="L292" s="66"/>
      <c r="M292" s="66"/>
      <c r="N292" s="66">
        <f t="shared" si="571"/>
        <v>50000</v>
      </c>
      <c r="O292" s="66">
        <f t="shared" si="572"/>
        <v>50000</v>
      </c>
      <c r="P292" s="66">
        <f t="shared" si="573"/>
        <v>50000</v>
      </c>
      <c r="Q292" s="66"/>
      <c r="R292" s="66"/>
      <c r="S292" s="66"/>
      <c r="T292" s="66">
        <f t="shared" si="707"/>
        <v>50000</v>
      </c>
      <c r="U292" s="66">
        <f t="shared" si="708"/>
        <v>50000</v>
      </c>
      <c r="V292" s="66">
        <f t="shared" si="709"/>
        <v>50000</v>
      </c>
      <c r="W292" s="66"/>
      <c r="X292" s="66"/>
      <c r="Y292" s="66"/>
      <c r="Z292" s="66">
        <f t="shared" si="711"/>
        <v>50000</v>
      </c>
      <c r="AA292" s="66">
        <f t="shared" si="712"/>
        <v>50000</v>
      </c>
      <c r="AB292" s="66">
        <f t="shared" si="713"/>
        <v>50000</v>
      </c>
      <c r="AC292" s="66"/>
      <c r="AD292" s="66"/>
      <c r="AE292" s="66"/>
      <c r="AF292" s="66">
        <f t="shared" si="715"/>
        <v>50000</v>
      </c>
      <c r="AG292" s="66">
        <f t="shared" si="716"/>
        <v>50000</v>
      </c>
      <c r="AH292" s="66">
        <f t="shared" si="717"/>
        <v>50000</v>
      </c>
      <c r="AI292" s="66"/>
      <c r="AJ292" s="66"/>
      <c r="AK292" s="66"/>
      <c r="AL292" s="66">
        <f t="shared" si="719"/>
        <v>50000</v>
      </c>
      <c r="AM292" s="66">
        <f t="shared" si="720"/>
        <v>50000</v>
      </c>
      <c r="AN292" s="66">
        <f t="shared" si="721"/>
        <v>50000</v>
      </c>
      <c r="AO292" s="66"/>
      <c r="AP292" s="66"/>
      <c r="AQ292" s="66"/>
      <c r="AR292" s="66">
        <f t="shared" si="723"/>
        <v>50000</v>
      </c>
      <c r="AS292" s="66">
        <f t="shared" si="724"/>
        <v>50000</v>
      </c>
      <c r="AT292" s="66">
        <f t="shared" si="725"/>
        <v>50000</v>
      </c>
    </row>
    <row r="293" spans="1:46">
      <c r="A293" s="261"/>
      <c r="B293" s="77" t="s">
        <v>246</v>
      </c>
      <c r="C293" s="40" t="s">
        <v>9</v>
      </c>
      <c r="D293" s="40" t="s">
        <v>21</v>
      </c>
      <c r="E293" s="40" t="s">
        <v>99</v>
      </c>
      <c r="F293" s="106" t="s">
        <v>212</v>
      </c>
      <c r="G293" s="41"/>
      <c r="H293" s="67">
        <f>H294</f>
        <v>0</v>
      </c>
      <c r="I293" s="67">
        <f t="shared" ref="I293:M294" si="744">I294</f>
        <v>0</v>
      </c>
      <c r="J293" s="67">
        <f t="shared" si="744"/>
        <v>450000</v>
      </c>
      <c r="K293" s="67">
        <f t="shared" si="744"/>
        <v>0</v>
      </c>
      <c r="L293" s="67">
        <f t="shared" si="744"/>
        <v>0</v>
      </c>
      <c r="M293" s="67">
        <f t="shared" si="744"/>
        <v>0</v>
      </c>
      <c r="N293" s="67">
        <f t="shared" si="571"/>
        <v>0</v>
      </c>
      <c r="O293" s="67">
        <f t="shared" si="572"/>
        <v>0</v>
      </c>
      <c r="P293" s="67">
        <f t="shared" si="573"/>
        <v>450000</v>
      </c>
      <c r="Q293" s="67">
        <f t="shared" ref="Q293:S294" si="745">Q294</f>
        <v>0</v>
      </c>
      <c r="R293" s="67">
        <f t="shared" si="745"/>
        <v>0</v>
      </c>
      <c r="S293" s="67">
        <f t="shared" si="745"/>
        <v>0</v>
      </c>
      <c r="T293" s="67">
        <f t="shared" si="707"/>
        <v>0</v>
      </c>
      <c r="U293" s="67">
        <f t="shared" si="708"/>
        <v>0</v>
      </c>
      <c r="V293" s="67">
        <f t="shared" si="709"/>
        <v>450000</v>
      </c>
      <c r="W293" s="67">
        <f t="shared" ref="W293:Y294" si="746">W294</f>
        <v>0</v>
      </c>
      <c r="X293" s="67">
        <f t="shared" si="746"/>
        <v>0</v>
      </c>
      <c r="Y293" s="67">
        <f t="shared" si="746"/>
        <v>0</v>
      </c>
      <c r="Z293" s="67">
        <f t="shared" si="711"/>
        <v>0</v>
      </c>
      <c r="AA293" s="67">
        <f t="shared" si="712"/>
        <v>0</v>
      </c>
      <c r="AB293" s="67">
        <f t="shared" si="713"/>
        <v>450000</v>
      </c>
      <c r="AC293" s="67">
        <f t="shared" ref="AC293:AE294" si="747">AC294</f>
        <v>0</v>
      </c>
      <c r="AD293" s="67">
        <f t="shared" si="747"/>
        <v>0</v>
      </c>
      <c r="AE293" s="67">
        <f t="shared" si="747"/>
        <v>0</v>
      </c>
      <c r="AF293" s="67">
        <f t="shared" si="715"/>
        <v>0</v>
      </c>
      <c r="AG293" s="67">
        <f t="shared" si="716"/>
        <v>0</v>
      </c>
      <c r="AH293" s="67">
        <f t="shared" si="717"/>
        <v>450000</v>
      </c>
      <c r="AI293" s="67">
        <f t="shared" ref="AI293:AK294" si="748">AI294</f>
        <v>0</v>
      </c>
      <c r="AJ293" s="67">
        <f t="shared" si="748"/>
        <v>0</v>
      </c>
      <c r="AK293" s="67">
        <f t="shared" si="748"/>
        <v>0</v>
      </c>
      <c r="AL293" s="67">
        <f t="shared" si="719"/>
        <v>0</v>
      </c>
      <c r="AM293" s="67">
        <f t="shared" si="720"/>
        <v>0</v>
      </c>
      <c r="AN293" s="67">
        <f t="shared" si="721"/>
        <v>450000</v>
      </c>
      <c r="AO293" s="67">
        <f t="shared" ref="AO293:AQ294" si="749">AO294</f>
        <v>0</v>
      </c>
      <c r="AP293" s="67">
        <f t="shared" si="749"/>
        <v>0</v>
      </c>
      <c r="AQ293" s="67">
        <f t="shared" si="749"/>
        <v>0</v>
      </c>
      <c r="AR293" s="67">
        <f t="shared" si="723"/>
        <v>0</v>
      </c>
      <c r="AS293" s="67">
        <f t="shared" si="724"/>
        <v>0</v>
      </c>
      <c r="AT293" s="67">
        <f t="shared" si="725"/>
        <v>450000</v>
      </c>
    </row>
    <row r="294" spans="1:46" ht="25.5">
      <c r="A294" s="261"/>
      <c r="B294" s="88" t="s">
        <v>207</v>
      </c>
      <c r="C294" s="40" t="s">
        <v>9</v>
      </c>
      <c r="D294" s="40" t="s">
        <v>21</v>
      </c>
      <c r="E294" s="40" t="s">
        <v>99</v>
      </c>
      <c r="F294" s="106" t="s">
        <v>212</v>
      </c>
      <c r="G294" s="41" t="s">
        <v>32</v>
      </c>
      <c r="H294" s="67">
        <f>H295</f>
        <v>0</v>
      </c>
      <c r="I294" s="67">
        <f t="shared" si="744"/>
        <v>0</v>
      </c>
      <c r="J294" s="67">
        <f t="shared" si="744"/>
        <v>450000</v>
      </c>
      <c r="K294" s="67">
        <f t="shared" si="744"/>
        <v>0</v>
      </c>
      <c r="L294" s="67">
        <f t="shared" si="744"/>
        <v>0</v>
      </c>
      <c r="M294" s="67">
        <f t="shared" si="744"/>
        <v>0</v>
      </c>
      <c r="N294" s="67">
        <f t="shared" si="571"/>
        <v>0</v>
      </c>
      <c r="O294" s="67">
        <f t="shared" si="572"/>
        <v>0</v>
      </c>
      <c r="P294" s="67">
        <f t="shared" si="573"/>
        <v>450000</v>
      </c>
      <c r="Q294" s="67">
        <f t="shared" si="745"/>
        <v>0</v>
      </c>
      <c r="R294" s="67">
        <f t="shared" si="745"/>
        <v>0</v>
      </c>
      <c r="S294" s="67">
        <f t="shared" si="745"/>
        <v>0</v>
      </c>
      <c r="T294" s="67">
        <f t="shared" si="707"/>
        <v>0</v>
      </c>
      <c r="U294" s="67">
        <f t="shared" si="708"/>
        <v>0</v>
      </c>
      <c r="V294" s="67">
        <f t="shared" si="709"/>
        <v>450000</v>
      </c>
      <c r="W294" s="67">
        <f t="shared" si="746"/>
        <v>0</v>
      </c>
      <c r="X294" s="67">
        <f t="shared" si="746"/>
        <v>0</v>
      </c>
      <c r="Y294" s="67">
        <f t="shared" si="746"/>
        <v>0</v>
      </c>
      <c r="Z294" s="67">
        <f t="shared" si="711"/>
        <v>0</v>
      </c>
      <c r="AA294" s="67">
        <f t="shared" si="712"/>
        <v>0</v>
      </c>
      <c r="AB294" s="67">
        <f t="shared" si="713"/>
        <v>450000</v>
      </c>
      <c r="AC294" s="67">
        <f t="shared" si="747"/>
        <v>0</v>
      </c>
      <c r="AD294" s="67">
        <f t="shared" si="747"/>
        <v>0</v>
      </c>
      <c r="AE294" s="67">
        <f t="shared" si="747"/>
        <v>0</v>
      </c>
      <c r="AF294" s="67">
        <f t="shared" si="715"/>
        <v>0</v>
      </c>
      <c r="AG294" s="67">
        <f t="shared" si="716"/>
        <v>0</v>
      </c>
      <c r="AH294" s="67">
        <f t="shared" si="717"/>
        <v>450000</v>
      </c>
      <c r="AI294" s="67">
        <f t="shared" si="748"/>
        <v>0</v>
      </c>
      <c r="AJ294" s="67">
        <f t="shared" si="748"/>
        <v>0</v>
      </c>
      <c r="AK294" s="67">
        <f t="shared" si="748"/>
        <v>0</v>
      </c>
      <c r="AL294" s="67">
        <f t="shared" si="719"/>
        <v>0</v>
      </c>
      <c r="AM294" s="67">
        <f t="shared" si="720"/>
        <v>0</v>
      </c>
      <c r="AN294" s="67">
        <f t="shared" si="721"/>
        <v>450000</v>
      </c>
      <c r="AO294" s="67">
        <f t="shared" si="749"/>
        <v>0</v>
      </c>
      <c r="AP294" s="67">
        <f t="shared" si="749"/>
        <v>0</v>
      </c>
      <c r="AQ294" s="67">
        <f t="shared" si="749"/>
        <v>0</v>
      </c>
      <c r="AR294" s="67">
        <f t="shared" si="723"/>
        <v>0</v>
      </c>
      <c r="AS294" s="67">
        <f t="shared" si="724"/>
        <v>0</v>
      </c>
      <c r="AT294" s="67">
        <f t="shared" si="725"/>
        <v>450000</v>
      </c>
    </row>
    <row r="295" spans="1:46" ht="25.5">
      <c r="A295" s="261"/>
      <c r="B295" s="92" t="s">
        <v>34</v>
      </c>
      <c r="C295" s="40" t="s">
        <v>9</v>
      </c>
      <c r="D295" s="40" t="s">
        <v>21</v>
      </c>
      <c r="E295" s="40" t="s">
        <v>99</v>
      </c>
      <c r="F295" s="106" t="s">
        <v>212</v>
      </c>
      <c r="G295" s="41" t="s">
        <v>33</v>
      </c>
      <c r="H295" s="66"/>
      <c r="I295" s="66"/>
      <c r="J295" s="66">
        <v>450000</v>
      </c>
      <c r="K295" s="66"/>
      <c r="L295" s="66"/>
      <c r="M295" s="66"/>
      <c r="N295" s="66">
        <f t="shared" si="571"/>
        <v>0</v>
      </c>
      <c r="O295" s="66">
        <f t="shared" si="572"/>
        <v>0</v>
      </c>
      <c r="P295" s="66">
        <f t="shared" si="573"/>
        <v>450000</v>
      </c>
      <c r="Q295" s="66"/>
      <c r="R295" s="66"/>
      <c r="S295" s="66"/>
      <c r="T295" s="66">
        <f t="shared" si="707"/>
        <v>0</v>
      </c>
      <c r="U295" s="66">
        <f t="shared" si="708"/>
        <v>0</v>
      </c>
      <c r="V295" s="66">
        <f t="shared" si="709"/>
        <v>450000</v>
      </c>
      <c r="W295" s="66"/>
      <c r="X295" s="66"/>
      <c r="Y295" s="66"/>
      <c r="Z295" s="66">
        <f t="shared" si="711"/>
        <v>0</v>
      </c>
      <c r="AA295" s="66">
        <f t="shared" si="712"/>
        <v>0</v>
      </c>
      <c r="AB295" s="66">
        <f t="shared" si="713"/>
        <v>450000</v>
      </c>
      <c r="AC295" s="66"/>
      <c r="AD295" s="66"/>
      <c r="AE295" s="66"/>
      <c r="AF295" s="66">
        <f t="shared" si="715"/>
        <v>0</v>
      </c>
      <c r="AG295" s="66">
        <f t="shared" si="716"/>
        <v>0</v>
      </c>
      <c r="AH295" s="66">
        <f t="shared" si="717"/>
        <v>450000</v>
      </c>
      <c r="AI295" s="66"/>
      <c r="AJ295" s="66"/>
      <c r="AK295" s="66"/>
      <c r="AL295" s="66">
        <f t="shared" si="719"/>
        <v>0</v>
      </c>
      <c r="AM295" s="66">
        <f t="shared" si="720"/>
        <v>0</v>
      </c>
      <c r="AN295" s="66">
        <f t="shared" si="721"/>
        <v>450000</v>
      </c>
      <c r="AO295" s="66"/>
      <c r="AP295" s="66"/>
      <c r="AQ295" s="66"/>
      <c r="AR295" s="66">
        <f t="shared" si="723"/>
        <v>0</v>
      </c>
      <c r="AS295" s="66">
        <f t="shared" si="724"/>
        <v>0</v>
      </c>
      <c r="AT295" s="66">
        <f t="shared" si="725"/>
        <v>450000</v>
      </c>
    </row>
    <row r="296" spans="1:46" ht="25.5">
      <c r="A296" s="261"/>
      <c r="B296" s="88" t="s">
        <v>31</v>
      </c>
      <c r="C296" s="5" t="s">
        <v>9</v>
      </c>
      <c r="D296" s="5" t="s">
        <v>21</v>
      </c>
      <c r="E296" s="5" t="s">
        <v>99</v>
      </c>
      <c r="F296" s="40" t="s">
        <v>273</v>
      </c>
      <c r="G296" s="17"/>
      <c r="H296" s="63">
        <f>H297</f>
        <v>900000</v>
      </c>
      <c r="I296" s="63">
        <f t="shared" ref="I296:M297" si="750">I297</f>
        <v>806400</v>
      </c>
      <c r="J296" s="63">
        <f t="shared" si="750"/>
        <v>806400</v>
      </c>
      <c r="K296" s="63">
        <f t="shared" si="750"/>
        <v>0</v>
      </c>
      <c r="L296" s="63">
        <f t="shared" si="750"/>
        <v>0</v>
      </c>
      <c r="M296" s="63">
        <f t="shared" si="750"/>
        <v>0</v>
      </c>
      <c r="N296" s="63">
        <f t="shared" si="571"/>
        <v>900000</v>
      </c>
      <c r="O296" s="63">
        <f t="shared" si="572"/>
        <v>806400</v>
      </c>
      <c r="P296" s="63">
        <f t="shared" si="573"/>
        <v>806400</v>
      </c>
      <c r="Q296" s="63">
        <f t="shared" ref="Q296:S297" si="751">Q297</f>
        <v>0</v>
      </c>
      <c r="R296" s="63">
        <f t="shared" si="751"/>
        <v>0</v>
      </c>
      <c r="S296" s="63">
        <f t="shared" si="751"/>
        <v>0</v>
      </c>
      <c r="T296" s="63">
        <f t="shared" si="707"/>
        <v>900000</v>
      </c>
      <c r="U296" s="63">
        <f t="shared" si="708"/>
        <v>806400</v>
      </c>
      <c r="V296" s="63">
        <f t="shared" si="709"/>
        <v>806400</v>
      </c>
      <c r="W296" s="63">
        <f t="shared" ref="W296:Y297" si="752">W297</f>
        <v>0</v>
      </c>
      <c r="X296" s="63">
        <f t="shared" si="752"/>
        <v>0</v>
      </c>
      <c r="Y296" s="63">
        <f t="shared" si="752"/>
        <v>0</v>
      </c>
      <c r="Z296" s="63">
        <f t="shared" si="711"/>
        <v>900000</v>
      </c>
      <c r="AA296" s="63">
        <f t="shared" si="712"/>
        <v>806400</v>
      </c>
      <c r="AB296" s="63">
        <f t="shared" si="713"/>
        <v>806400</v>
      </c>
      <c r="AC296" s="63">
        <f t="shared" ref="AC296:AE297" si="753">AC297</f>
        <v>0</v>
      </c>
      <c r="AD296" s="63">
        <f t="shared" si="753"/>
        <v>0</v>
      </c>
      <c r="AE296" s="63">
        <f t="shared" si="753"/>
        <v>0</v>
      </c>
      <c r="AF296" s="63">
        <f t="shared" si="715"/>
        <v>900000</v>
      </c>
      <c r="AG296" s="63">
        <f t="shared" si="716"/>
        <v>806400</v>
      </c>
      <c r="AH296" s="63">
        <f t="shared" si="717"/>
        <v>806400</v>
      </c>
      <c r="AI296" s="63">
        <f t="shared" ref="AI296:AK297" si="754">AI297</f>
        <v>0</v>
      </c>
      <c r="AJ296" s="63">
        <f t="shared" si="754"/>
        <v>0</v>
      </c>
      <c r="AK296" s="63">
        <f t="shared" si="754"/>
        <v>0</v>
      </c>
      <c r="AL296" s="63">
        <f t="shared" si="719"/>
        <v>900000</v>
      </c>
      <c r="AM296" s="63">
        <f t="shared" si="720"/>
        <v>806400</v>
      </c>
      <c r="AN296" s="63">
        <f t="shared" si="721"/>
        <v>806400</v>
      </c>
      <c r="AO296" s="63">
        <f t="shared" ref="AO296:AQ297" si="755">AO297</f>
        <v>0</v>
      </c>
      <c r="AP296" s="63">
        <f t="shared" si="755"/>
        <v>0</v>
      </c>
      <c r="AQ296" s="63">
        <f t="shared" si="755"/>
        <v>0</v>
      </c>
      <c r="AR296" s="63">
        <f t="shared" si="723"/>
        <v>900000</v>
      </c>
      <c r="AS296" s="63">
        <f t="shared" si="724"/>
        <v>806400</v>
      </c>
      <c r="AT296" s="63">
        <f t="shared" si="725"/>
        <v>806400</v>
      </c>
    </row>
    <row r="297" spans="1:46">
      <c r="A297" s="261"/>
      <c r="B297" s="194" t="s">
        <v>47</v>
      </c>
      <c r="C297" s="5" t="s">
        <v>9</v>
      </c>
      <c r="D297" s="5" t="s">
        <v>21</v>
      </c>
      <c r="E297" s="5" t="s">
        <v>99</v>
      </c>
      <c r="F297" s="40" t="s">
        <v>273</v>
      </c>
      <c r="G297" s="17" t="s">
        <v>45</v>
      </c>
      <c r="H297" s="63">
        <f>H298</f>
        <v>900000</v>
      </c>
      <c r="I297" s="63">
        <f t="shared" si="750"/>
        <v>806400</v>
      </c>
      <c r="J297" s="63">
        <f t="shared" si="750"/>
        <v>806400</v>
      </c>
      <c r="K297" s="63">
        <f t="shared" si="750"/>
        <v>0</v>
      </c>
      <c r="L297" s="63">
        <f t="shared" si="750"/>
        <v>0</v>
      </c>
      <c r="M297" s="63">
        <f t="shared" si="750"/>
        <v>0</v>
      </c>
      <c r="N297" s="63">
        <f t="shared" si="571"/>
        <v>900000</v>
      </c>
      <c r="O297" s="63">
        <f t="shared" si="572"/>
        <v>806400</v>
      </c>
      <c r="P297" s="63">
        <f t="shared" si="573"/>
        <v>806400</v>
      </c>
      <c r="Q297" s="63">
        <f t="shared" si="751"/>
        <v>0</v>
      </c>
      <c r="R297" s="63">
        <f t="shared" si="751"/>
        <v>0</v>
      </c>
      <c r="S297" s="63">
        <f t="shared" si="751"/>
        <v>0</v>
      </c>
      <c r="T297" s="63">
        <f t="shared" si="707"/>
        <v>900000</v>
      </c>
      <c r="U297" s="63">
        <f t="shared" si="708"/>
        <v>806400</v>
      </c>
      <c r="V297" s="63">
        <f t="shared" si="709"/>
        <v>806400</v>
      </c>
      <c r="W297" s="63">
        <f t="shared" si="752"/>
        <v>0</v>
      </c>
      <c r="X297" s="63">
        <f t="shared" si="752"/>
        <v>0</v>
      </c>
      <c r="Y297" s="63">
        <f t="shared" si="752"/>
        <v>0</v>
      </c>
      <c r="Z297" s="63">
        <f t="shared" si="711"/>
        <v>900000</v>
      </c>
      <c r="AA297" s="63">
        <f t="shared" si="712"/>
        <v>806400</v>
      </c>
      <c r="AB297" s="63">
        <f t="shared" si="713"/>
        <v>806400</v>
      </c>
      <c r="AC297" s="63">
        <f t="shared" si="753"/>
        <v>0</v>
      </c>
      <c r="AD297" s="63">
        <f t="shared" si="753"/>
        <v>0</v>
      </c>
      <c r="AE297" s="63">
        <f t="shared" si="753"/>
        <v>0</v>
      </c>
      <c r="AF297" s="63">
        <f t="shared" si="715"/>
        <v>900000</v>
      </c>
      <c r="AG297" s="63">
        <f t="shared" si="716"/>
        <v>806400</v>
      </c>
      <c r="AH297" s="63">
        <f t="shared" si="717"/>
        <v>806400</v>
      </c>
      <c r="AI297" s="63">
        <f t="shared" si="754"/>
        <v>0</v>
      </c>
      <c r="AJ297" s="63">
        <f t="shared" si="754"/>
        <v>0</v>
      </c>
      <c r="AK297" s="63">
        <f t="shared" si="754"/>
        <v>0</v>
      </c>
      <c r="AL297" s="63">
        <f t="shared" si="719"/>
        <v>900000</v>
      </c>
      <c r="AM297" s="63">
        <f t="shared" si="720"/>
        <v>806400</v>
      </c>
      <c r="AN297" s="63">
        <f t="shared" si="721"/>
        <v>806400</v>
      </c>
      <c r="AO297" s="63">
        <f t="shared" si="755"/>
        <v>0</v>
      </c>
      <c r="AP297" s="63">
        <f t="shared" si="755"/>
        <v>0</v>
      </c>
      <c r="AQ297" s="63">
        <f t="shared" si="755"/>
        <v>0</v>
      </c>
      <c r="AR297" s="63">
        <f t="shared" si="723"/>
        <v>900000</v>
      </c>
      <c r="AS297" s="63">
        <f t="shared" si="724"/>
        <v>806400</v>
      </c>
      <c r="AT297" s="63">
        <f t="shared" si="725"/>
        <v>806400</v>
      </c>
    </row>
    <row r="298" spans="1:46" ht="38.25">
      <c r="A298" s="261"/>
      <c r="B298" s="235" t="s">
        <v>464</v>
      </c>
      <c r="C298" s="5" t="s">
        <v>9</v>
      </c>
      <c r="D298" s="5" t="s">
        <v>21</v>
      </c>
      <c r="E298" s="5" t="s">
        <v>99</v>
      </c>
      <c r="F298" s="40" t="s">
        <v>273</v>
      </c>
      <c r="G298" s="17" t="s">
        <v>46</v>
      </c>
      <c r="H298" s="66">
        <f>702000+198000</f>
        <v>900000</v>
      </c>
      <c r="I298" s="66">
        <f>630000+176400</f>
        <v>806400</v>
      </c>
      <c r="J298" s="66">
        <f>630000+176400</f>
        <v>806400</v>
      </c>
      <c r="K298" s="66"/>
      <c r="L298" s="66"/>
      <c r="M298" s="66"/>
      <c r="N298" s="66">
        <f t="shared" si="571"/>
        <v>900000</v>
      </c>
      <c r="O298" s="66">
        <f t="shared" si="572"/>
        <v>806400</v>
      </c>
      <c r="P298" s="66">
        <f t="shared" si="573"/>
        <v>806400</v>
      </c>
      <c r="Q298" s="66"/>
      <c r="R298" s="66"/>
      <c r="S298" s="66"/>
      <c r="T298" s="66">
        <f t="shared" si="707"/>
        <v>900000</v>
      </c>
      <c r="U298" s="66">
        <f t="shared" si="708"/>
        <v>806400</v>
      </c>
      <c r="V298" s="66">
        <f t="shared" si="709"/>
        <v>806400</v>
      </c>
      <c r="W298" s="66"/>
      <c r="X298" s="66"/>
      <c r="Y298" s="66"/>
      <c r="Z298" s="66">
        <f t="shared" si="711"/>
        <v>900000</v>
      </c>
      <c r="AA298" s="66">
        <f t="shared" si="712"/>
        <v>806400</v>
      </c>
      <c r="AB298" s="66">
        <f t="shared" si="713"/>
        <v>806400</v>
      </c>
      <c r="AC298" s="66"/>
      <c r="AD298" s="66"/>
      <c r="AE298" s="66"/>
      <c r="AF298" s="66">
        <f t="shared" si="715"/>
        <v>900000</v>
      </c>
      <c r="AG298" s="66">
        <f t="shared" si="716"/>
        <v>806400</v>
      </c>
      <c r="AH298" s="66">
        <f t="shared" si="717"/>
        <v>806400</v>
      </c>
      <c r="AI298" s="66"/>
      <c r="AJ298" s="66"/>
      <c r="AK298" s="66"/>
      <c r="AL298" s="66">
        <f t="shared" si="719"/>
        <v>900000</v>
      </c>
      <c r="AM298" s="66">
        <f t="shared" si="720"/>
        <v>806400</v>
      </c>
      <c r="AN298" s="66">
        <f t="shared" si="721"/>
        <v>806400</v>
      </c>
      <c r="AO298" s="66"/>
      <c r="AP298" s="66"/>
      <c r="AQ298" s="66"/>
      <c r="AR298" s="66">
        <f t="shared" si="723"/>
        <v>900000</v>
      </c>
      <c r="AS298" s="66">
        <f t="shared" si="724"/>
        <v>806400</v>
      </c>
      <c r="AT298" s="66">
        <f t="shared" si="725"/>
        <v>806400</v>
      </c>
    </row>
    <row r="299" spans="1:46" ht="25.5">
      <c r="A299" s="261"/>
      <c r="B299" s="80" t="s">
        <v>272</v>
      </c>
      <c r="C299" s="5" t="s">
        <v>9</v>
      </c>
      <c r="D299" s="5" t="s">
        <v>21</v>
      </c>
      <c r="E299" s="5" t="s">
        <v>99</v>
      </c>
      <c r="F299" s="60" t="s">
        <v>172</v>
      </c>
      <c r="G299" s="17"/>
      <c r="H299" s="66">
        <f>H300</f>
        <v>129750</v>
      </c>
      <c r="I299" s="66">
        <f t="shared" ref="I299:M300" si="756">I300</f>
        <v>89682</v>
      </c>
      <c r="J299" s="66">
        <f t="shared" si="756"/>
        <v>89682</v>
      </c>
      <c r="K299" s="66">
        <f t="shared" si="756"/>
        <v>0</v>
      </c>
      <c r="L299" s="66">
        <f t="shared" si="756"/>
        <v>0</v>
      </c>
      <c r="M299" s="66">
        <f t="shared" si="756"/>
        <v>0</v>
      </c>
      <c r="N299" s="66">
        <f t="shared" si="571"/>
        <v>129750</v>
      </c>
      <c r="O299" s="66">
        <f t="shared" si="572"/>
        <v>89682</v>
      </c>
      <c r="P299" s="66">
        <f t="shared" si="573"/>
        <v>89682</v>
      </c>
      <c r="Q299" s="66">
        <f t="shared" ref="Q299:S300" si="757">Q300</f>
        <v>0</v>
      </c>
      <c r="R299" s="66">
        <f t="shared" si="757"/>
        <v>0</v>
      </c>
      <c r="S299" s="66">
        <f t="shared" si="757"/>
        <v>0</v>
      </c>
      <c r="T299" s="66">
        <f t="shared" si="707"/>
        <v>129750</v>
      </c>
      <c r="U299" s="66">
        <f t="shared" si="708"/>
        <v>89682</v>
      </c>
      <c r="V299" s="66">
        <f t="shared" si="709"/>
        <v>89682</v>
      </c>
      <c r="W299" s="66">
        <f t="shared" ref="W299:Y300" si="758">W300</f>
        <v>0</v>
      </c>
      <c r="X299" s="66">
        <f t="shared" si="758"/>
        <v>0</v>
      </c>
      <c r="Y299" s="66">
        <f t="shared" si="758"/>
        <v>0</v>
      </c>
      <c r="Z299" s="66">
        <f t="shared" si="711"/>
        <v>129750</v>
      </c>
      <c r="AA299" s="66">
        <f t="shared" si="712"/>
        <v>89682</v>
      </c>
      <c r="AB299" s="66">
        <f t="shared" si="713"/>
        <v>89682</v>
      </c>
      <c r="AC299" s="66">
        <f t="shared" ref="AC299:AE300" si="759">AC300</f>
        <v>0</v>
      </c>
      <c r="AD299" s="66">
        <f t="shared" si="759"/>
        <v>0</v>
      </c>
      <c r="AE299" s="66">
        <f t="shared" si="759"/>
        <v>0</v>
      </c>
      <c r="AF299" s="66">
        <f t="shared" si="715"/>
        <v>129750</v>
      </c>
      <c r="AG299" s="66">
        <f t="shared" si="716"/>
        <v>89682</v>
      </c>
      <c r="AH299" s="66">
        <f t="shared" si="717"/>
        <v>89682</v>
      </c>
      <c r="AI299" s="66">
        <f t="shared" ref="AI299:AK300" si="760">AI300</f>
        <v>0</v>
      </c>
      <c r="AJ299" s="66">
        <f t="shared" si="760"/>
        <v>0</v>
      </c>
      <c r="AK299" s="66">
        <f t="shared" si="760"/>
        <v>0</v>
      </c>
      <c r="AL299" s="66">
        <f t="shared" si="719"/>
        <v>129750</v>
      </c>
      <c r="AM299" s="66">
        <f t="shared" si="720"/>
        <v>89682</v>
      </c>
      <c r="AN299" s="66">
        <f t="shared" si="721"/>
        <v>89682</v>
      </c>
      <c r="AO299" s="66">
        <f t="shared" ref="AO299:AQ300" si="761">AO300</f>
        <v>0</v>
      </c>
      <c r="AP299" s="66">
        <f t="shared" si="761"/>
        <v>0</v>
      </c>
      <c r="AQ299" s="66">
        <f t="shared" si="761"/>
        <v>0</v>
      </c>
      <c r="AR299" s="66">
        <f t="shared" si="723"/>
        <v>129750</v>
      </c>
      <c r="AS299" s="66">
        <f t="shared" si="724"/>
        <v>89682</v>
      </c>
      <c r="AT299" s="66">
        <f t="shared" si="725"/>
        <v>89682</v>
      </c>
    </row>
    <row r="300" spans="1:46">
      <c r="A300" s="261"/>
      <c r="B300" s="88" t="s">
        <v>47</v>
      </c>
      <c r="C300" s="5" t="s">
        <v>9</v>
      </c>
      <c r="D300" s="5" t="s">
        <v>21</v>
      </c>
      <c r="E300" s="5" t="s">
        <v>99</v>
      </c>
      <c r="F300" s="60" t="s">
        <v>172</v>
      </c>
      <c r="G300" s="61" t="s">
        <v>45</v>
      </c>
      <c r="H300" s="66">
        <f>H301</f>
        <v>129750</v>
      </c>
      <c r="I300" s="66">
        <f t="shared" si="756"/>
        <v>89682</v>
      </c>
      <c r="J300" s="66">
        <f t="shared" si="756"/>
        <v>89682</v>
      </c>
      <c r="K300" s="66">
        <f t="shared" si="756"/>
        <v>0</v>
      </c>
      <c r="L300" s="66">
        <f t="shared" si="756"/>
        <v>0</v>
      </c>
      <c r="M300" s="66">
        <f t="shared" si="756"/>
        <v>0</v>
      </c>
      <c r="N300" s="66">
        <f t="shared" si="571"/>
        <v>129750</v>
      </c>
      <c r="O300" s="66">
        <f t="shared" si="572"/>
        <v>89682</v>
      </c>
      <c r="P300" s="66">
        <f t="shared" si="573"/>
        <v>89682</v>
      </c>
      <c r="Q300" s="66">
        <f t="shared" si="757"/>
        <v>0</v>
      </c>
      <c r="R300" s="66">
        <f t="shared" si="757"/>
        <v>0</v>
      </c>
      <c r="S300" s="66">
        <f t="shared" si="757"/>
        <v>0</v>
      </c>
      <c r="T300" s="66">
        <f t="shared" si="707"/>
        <v>129750</v>
      </c>
      <c r="U300" s="66">
        <f t="shared" si="708"/>
        <v>89682</v>
      </c>
      <c r="V300" s="66">
        <f t="shared" si="709"/>
        <v>89682</v>
      </c>
      <c r="W300" s="66">
        <f t="shared" si="758"/>
        <v>0</v>
      </c>
      <c r="X300" s="66">
        <f t="shared" si="758"/>
        <v>0</v>
      </c>
      <c r="Y300" s="66">
        <f t="shared" si="758"/>
        <v>0</v>
      </c>
      <c r="Z300" s="66">
        <f t="shared" si="711"/>
        <v>129750</v>
      </c>
      <c r="AA300" s="66">
        <f t="shared" si="712"/>
        <v>89682</v>
      </c>
      <c r="AB300" s="66">
        <f t="shared" si="713"/>
        <v>89682</v>
      </c>
      <c r="AC300" s="66">
        <f t="shared" si="759"/>
        <v>0</v>
      </c>
      <c r="AD300" s="66">
        <f t="shared" si="759"/>
        <v>0</v>
      </c>
      <c r="AE300" s="66">
        <f t="shared" si="759"/>
        <v>0</v>
      </c>
      <c r="AF300" s="66">
        <f t="shared" si="715"/>
        <v>129750</v>
      </c>
      <c r="AG300" s="66">
        <f t="shared" si="716"/>
        <v>89682</v>
      </c>
      <c r="AH300" s="66">
        <f t="shared" si="717"/>
        <v>89682</v>
      </c>
      <c r="AI300" s="66">
        <f t="shared" si="760"/>
        <v>0</v>
      </c>
      <c r="AJ300" s="66">
        <f t="shared" si="760"/>
        <v>0</v>
      </c>
      <c r="AK300" s="66">
        <f t="shared" si="760"/>
        <v>0</v>
      </c>
      <c r="AL300" s="66">
        <f t="shared" si="719"/>
        <v>129750</v>
      </c>
      <c r="AM300" s="66">
        <f t="shared" si="720"/>
        <v>89682</v>
      </c>
      <c r="AN300" s="66">
        <f t="shared" si="721"/>
        <v>89682</v>
      </c>
      <c r="AO300" s="66">
        <f t="shared" si="761"/>
        <v>0</v>
      </c>
      <c r="AP300" s="66">
        <f t="shared" si="761"/>
        <v>0</v>
      </c>
      <c r="AQ300" s="66">
        <f t="shared" si="761"/>
        <v>0</v>
      </c>
      <c r="AR300" s="66">
        <f t="shared" si="723"/>
        <v>129750</v>
      </c>
      <c r="AS300" s="66">
        <f t="shared" si="724"/>
        <v>89682</v>
      </c>
      <c r="AT300" s="66">
        <f t="shared" si="725"/>
        <v>89682</v>
      </c>
    </row>
    <row r="301" spans="1:46" ht="38.25">
      <c r="A301" s="261"/>
      <c r="B301" s="235" t="s">
        <v>464</v>
      </c>
      <c r="C301" s="5" t="s">
        <v>9</v>
      </c>
      <c r="D301" s="5" t="s">
        <v>21</v>
      </c>
      <c r="E301" s="5" t="s">
        <v>99</v>
      </c>
      <c r="F301" s="60" t="s">
        <v>172</v>
      </c>
      <c r="G301" s="61" t="s">
        <v>46</v>
      </c>
      <c r="H301" s="67">
        <v>129750</v>
      </c>
      <c r="I301" s="67">
        <v>89682</v>
      </c>
      <c r="J301" s="67">
        <v>89682</v>
      </c>
      <c r="K301" s="67"/>
      <c r="L301" s="67"/>
      <c r="M301" s="67"/>
      <c r="N301" s="67">
        <f t="shared" si="571"/>
        <v>129750</v>
      </c>
      <c r="O301" s="67">
        <f t="shared" si="572"/>
        <v>89682</v>
      </c>
      <c r="P301" s="67">
        <f t="shared" si="573"/>
        <v>89682</v>
      </c>
      <c r="Q301" s="67"/>
      <c r="R301" s="67"/>
      <c r="S301" s="67"/>
      <c r="T301" s="67">
        <f t="shared" si="707"/>
        <v>129750</v>
      </c>
      <c r="U301" s="67">
        <f t="shared" si="708"/>
        <v>89682</v>
      </c>
      <c r="V301" s="67">
        <f t="shared" si="709"/>
        <v>89682</v>
      </c>
      <c r="W301" s="67"/>
      <c r="X301" s="67"/>
      <c r="Y301" s="67"/>
      <c r="Z301" s="67">
        <f t="shared" si="711"/>
        <v>129750</v>
      </c>
      <c r="AA301" s="67">
        <f t="shared" si="712"/>
        <v>89682</v>
      </c>
      <c r="AB301" s="67">
        <f t="shared" si="713"/>
        <v>89682</v>
      </c>
      <c r="AC301" s="67"/>
      <c r="AD301" s="67"/>
      <c r="AE301" s="67"/>
      <c r="AF301" s="67">
        <f t="shared" si="715"/>
        <v>129750</v>
      </c>
      <c r="AG301" s="67">
        <f t="shared" si="716"/>
        <v>89682</v>
      </c>
      <c r="AH301" s="67">
        <f t="shared" si="717"/>
        <v>89682</v>
      </c>
      <c r="AI301" s="67"/>
      <c r="AJ301" s="67"/>
      <c r="AK301" s="67"/>
      <c r="AL301" s="67">
        <f t="shared" si="719"/>
        <v>129750</v>
      </c>
      <c r="AM301" s="67">
        <f t="shared" si="720"/>
        <v>89682</v>
      </c>
      <c r="AN301" s="67">
        <f t="shared" si="721"/>
        <v>89682</v>
      </c>
      <c r="AO301" s="67"/>
      <c r="AP301" s="67"/>
      <c r="AQ301" s="67"/>
      <c r="AR301" s="67">
        <f t="shared" si="723"/>
        <v>129750</v>
      </c>
      <c r="AS301" s="67">
        <f t="shared" si="724"/>
        <v>89682</v>
      </c>
      <c r="AT301" s="67">
        <f t="shared" si="725"/>
        <v>89682</v>
      </c>
    </row>
    <row r="302" spans="1:46">
      <c r="A302" s="261"/>
      <c r="B302" s="88" t="s">
        <v>30</v>
      </c>
      <c r="C302" s="5" t="s">
        <v>9</v>
      </c>
      <c r="D302" s="5" t="s">
        <v>21</v>
      </c>
      <c r="E302" s="5" t="s">
        <v>99</v>
      </c>
      <c r="F302" s="5" t="s">
        <v>120</v>
      </c>
      <c r="G302" s="17"/>
      <c r="H302" s="63">
        <f>+H303</f>
        <v>35000</v>
      </c>
      <c r="I302" s="63">
        <f t="shared" ref="I302:M302" si="762">+I303</f>
        <v>35000</v>
      </c>
      <c r="J302" s="63">
        <f t="shared" si="762"/>
        <v>35000</v>
      </c>
      <c r="K302" s="63">
        <f t="shared" si="762"/>
        <v>0</v>
      </c>
      <c r="L302" s="63">
        <f t="shared" si="762"/>
        <v>0</v>
      </c>
      <c r="M302" s="63">
        <f t="shared" si="762"/>
        <v>0</v>
      </c>
      <c r="N302" s="63">
        <f t="shared" si="571"/>
        <v>35000</v>
      </c>
      <c r="O302" s="63">
        <f t="shared" si="572"/>
        <v>35000</v>
      </c>
      <c r="P302" s="63">
        <f t="shared" si="573"/>
        <v>35000</v>
      </c>
      <c r="Q302" s="63">
        <f t="shared" ref="Q302:S302" si="763">+Q303</f>
        <v>0</v>
      </c>
      <c r="R302" s="63">
        <f t="shared" si="763"/>
        <v>0</v>
      </c>
      <c r="S302" s="63">
        <f t="shared" si="763"/>
        <v>0</v>
      </c>
      <c r="T302" s="63">
        <f t="shared" si="707"/>
        <v>35000</v>
      </c>
      <c r="U302" s="63">
        <f t="shared" si="708"/>
        <v>35000</v>
      </c>
      <c r="V302" s="63">
        <f t="shared" si="709"/>
        <v>35000</v>
      </c>
      <c r="W302" s="63">
        <f t="shared" ref="W302:Y302" si="764">+W303</f>
        <v>0</v>
      </c>
      <c r="X302" s="63">
        <f t="shared" si="764"/>
        <v>0</v>
      </c>
      <c r="Y302" s="63">
        <f t="shared" si="764"/>
        <v>0</v>
      </c>
      <c r="Z302" s="63">
        <f t="shared" si="711"/>
        <v>35000</v>
      </c>
      <c r="AA302" s="63">
        <f t="shared" si="712"/>
        <v>35000</v>
      </c>
      <c r="AB302" s="63">
        <f t="shared" si="713"/>
        <v>35000</v>
      </c>
      <c r="AC302" s="63">
        <f t="shared" ref="AC302:AE302" si="765">+AC303</f>
        <v>0</v>
      </c>
      <c r="AD302" s="63">
        <f t="shared" si="765"/>
        <v>0</v>
      </c>
      <c r="AE302" s="63">
        <f t="shared" si="765"/>
        <v>0</v>
      </c>
      <c r="AF302" s="63">
        <f t="shared" si="715"/>
        <v>35000</v>
      </c>
      <c r="AG302" s="63">
        <f t="shared" si="716"/>
        <v>35000</v>
      </c>
      <c r="AH302" s="63">
        <f t="shared" si="717"/>
        <v>35000</v>
      </c>
      <c r="AI302" s="63">
        <f t="shared" ref="AI302:AK302" si="766">+AI303</f>
        <v>0</v>
      </c>
      <c r="AJ302" s="63">
        <f t="shared" si="766"/>
        <v>0</v>
      </c>
      <c r="AK302" s="63">
        <f t="shared" si="766"/>
        <v>0</v>
      </c>
      <c r="AL302" s="63">
        <f t="shared" si="719"/>
        <v>35000</v>
      </c>
      <c r="AM302" s="63">
        <f t="shared" si="720"/>
        <v>35000</v>
      </c>
      <c r="AN302" s="63">
        <f t="shared" si="721"/>
        <v>35000</v>
      </c>
      <c r="AO302" s="63">
        <f t="shared" ref="AO302:AQ302" si="767">+AO303</f>
        <v>0</v>
      </c>
      <c r="AP302" s="63">
        <f t="shared" si="767"/>
        <v>0</v>
      </c>
      <c r="AQ302" s="63">
        <f t="shared" si="767"/>
        <v>0</v>
      </c>
      <c r="AR302" s="63">
        <f t="shared" si="723"/>
        <v>35000</v>
      </c>
      <c r="AS302" s="63">
        <f t="shared" si="724"/>
        <v>35000</v>
      </c>
      <c r="AT302" s="63">
        <f t="shared" si="725"/>
        <v>35000</v>
      </c>
    </row>
    <row r="303" spans="1:46" ht="25.5">
      <c r="A303" s="261"/>
      <c r="B303" s="88" t="s">
        <v>207</v>
      </c>
      <c r="C303" s="5" t="s">
        <v>9</v>
      </c>
      <c r="D303" s="5" t="s">
        <v>21</v>
      </c>
      <c r="E303" s="5" t="s">
        <v>99</v>
      </c>
      <c r="F303" s="5" t="s">
        <v>120</v>
      </c>
      <c r="G303" s="17" t="s">
        <v>32</v>
      </c>
      <c r="H303" s="63">
        <f>H304</f>
        <v>35000</v>
      </c>
      <c r="I303" s="63">
        <f t="shared" ref="I303:M303" si="768">I304</f>
        <v>35000</v>
      </c>
      <c r="J303" s="63">
        <f t="shared" si="768"/>
        <v>35000</v>
      </c>
      <c r="K303" s="63">
        <f t="shared" si="768"/>
        <v>0</v>
      </c>
      <c r="L303" s="63">
        <f t="shared" si="768"/>
        <v>0</v>
      </c>
      <c r="M303" s="63">
        <f t="shared" si="768"/>
        <v>0</v>
      </c>
      <c r="N303" s="63">
        <f t="shared" ref="N303:N395" si="769">H303+K303</f>
        <v>35000</v>
      </c>
      <c r="O303" s="63">
        <f t="shared" ref="O303:O395" si="770">I303+L303</f>
        <v>35000</v>
      </c>
      <c r="P303" s="63">
        <f t="shared" ref="P303:P395" si="771">J303+M303</f>
        <v>35000</v>
      </c>
      <c r="Q303" s="63">
        <f t="shared" ref="Q303:S303" si="772">Q304</f>
        <v>0</v>
      </c>
      <c r="R303" s="63">
        <f t="shared" si="772"/>
        <v>0</v>
      </c>
      <c r="S303" s="63">
        <f t="shared" si="772"/>
        <v>0</v>
      </c>
      <c r="T303" s="63">
        <f t="shared" si="707"/>
        <v>35000</v>
      </c>
      <c r="U303" s="63">
        <f t="shared" si="708"/>
        <v>35000</v>
      </c>
      <c r="V303" s="63">
        <f t="shared" si="709"/>
        <v>35000</v>
      </c>
      <c r="W303" s="63">
        <f t="shared" ref="W303:Y303" si="773">W304</f>
        <v>0</v>
      </c>
      <c r="X303" s="63">
        <f t="shared" si="773"/>
        <v>0</v>
      </c>
      <c r="Y303" s="63">
        <f t="shared" si="773"/>
        <v>0</v>
      </c>
      <c r="Z303" s="63">
        <f t="shared" si="711"/>
        <v>35000</v>
      </c>
      <c r="AA303" s="63">
        <f t="shared" si="712"/>
        <v>35000</v>
      </c>
      <c r="AB303" s="63">
        <f t="shared" si="713"/>
        <v>35000</v>
      </c>
      <c r="AC303" s="63">
        <f t="shared" ref="AC303:AE303" si="774">AC304</f>
        <v>0</v>
      </c>
      <c r="AD303" s="63">
        <f t="shared" si="774"/>
        <v>0</v>
      </c>
      <c r="AE303" s="63">
        <f t="shared" si="774"/>
        <v>0</v>
      </c>
      <c r="AF303" s="63">
        <f t="shared" si="715"/>
        <v>35000</v>
      </c>
      <c r="AG303" s="63">
        <f t="shared" si="716"/>
        <v>35000</v>
      </c>
      <c r="AH303" s="63">
        <f t="shared" si="717"/>
        <v>35000</v>
      </c>
      <c r="AI303" s="63">
        <f t="shared" ref="AI303:AK303" si="775">AI304</f>
        <v>0</v>
      </c>
      <c r="AJ303" s="63">
        <f t="shared" si="775"/>
        <v>0</v>
      </c>
      <c r="AK303" s="63">
        <f t="shared" si="775"/>
        <v>0</v>
      </c>
      <c r="AL303" s="63">
        <f t="shared" si="719"/>
        <v>35000</v>
      </c>
      <c r="AM303" s="63">
        <f t="shared" si="720"/>
        <v>35000</v>
      </c>
      <c r="AN303" s="63">
        <f t="shared" si="721"/>
        <v>35000</v>
      </c>
      <c r="AO303" s="63">
        <f t="shared" ref="AO303:AQ303" si="776">AO304</f>
        <v>0</v>
      </c>
      <c r="AP303" s="63">
        <f t="shared" si="776"/>
        <v>0</v>
      </c>
      <c r="AQ303" s="63">
        <f t="shared" si="776"/>
        <v>0</v>
      </c>
      <c r="AR303" s="63">
        <f t="shared" si="723"/>
        <v>35000</v>
      </c>
      <c r="AS303" s="63">
        <f t="shared" si="724"/>
        <v>35000</v>
      </c>
      <c r="AT303" s="63">
        <f t="shared" si="725"/>
        <v>35000</v>
      </c>
    </row>
    <row r="304" spans="1:46" ht="25.5">
      <c r="A304" s="261"/>
      <c r="B304" s="92" t="s">
        <v>34</v>
      </c>
      <c r="C304" s="5" t="s">
        <v>9</v>
      </c>
      <c r="D304" s="5" t="s">
        <v>21</v>
      </c>
      <c r="E304" s="5" t="s">
        <v>99</v>
      </c>
      <c r="F304" s="5" t="s">
        <v>120</v>
      </c>
      <c r="G304" s="17" t="s">
        <v>33</v>
      </c>
      <c r="H304" s="66">
        <v>35000</v>
      </c>
      <c r="I304" s="66">
        <v>35000</v>
      </c>
      <c r="J304" s="66">
        <v>35000</v>
      </c>
      <c r="K304" s="66"/>
      <c r="L304" s="66"/>
      <c r="M304" s="66"/>
      <c r="N304" s="66">
        <f t="shared" si="769"/>
        <v>35000</v>
      </c>
      <c r="O304" s="66">
        <f t="shared" si="770"/>
        <v>35000</v>
      </c>
      <c r="P304" s="66">
        <f t="shared" si="771"/>
        <v>35000</v>
      </c>
      <c r="Q304" s="66"/>
      <c r="R304" s="66"/>
      <c r="S304" s="66"/>
      <c r="T304" s="66">
        <f t="shared" si="707"/>
        <v>35000</v>
      </c>
      <c r="U304" s="66">
        <f t="shared" si="708"/>
        <v>35000</v>
      </c>
      <c r="V304" s="66">
        <f t="shared" si="709"/>
        <v>35000</v>
      </c>
      <c r="W304" s="66"/>
      <c r="X304" s="66"/>
      <c r="Y304" s="66"/>
      <c r="Z304" s="66">
        <f t="shared" si="711"/>
        <v>35000</v>
      </c>
      <c r="AA304" s="66">
        <f t="shared" si="712"/>
        <v>35000</v>
      </c>
      <c r="AB304" s="66">
        <f t="shared" si="713"/>
        <v>35000</v>
      </c>
      <c r="AC304" s="66"/>
      <c r="AD304" s="66"/>
      <c r="AE304" s="66"/>
      <c r="AF304" s="66">
        <f t="shared" si="715"/>
        <v>35000</v>
      </c>
      <c r="AG304" s="66">
        <f t="shared" si="716"/>
        <v>35000</v>
      </c>
      <c r="AH304" s="66">
        <f t="shared" si="717"/>
        <v>35000</v>
      </c>
      <c r="AI304" s="66"/>
      <c r="AJ304" s="66"/>
      <c r="AK304" s="66"/>
      <c r="AL304" s="66">
        <f t="shared" si="719"/>
        <v>35000</v>
      </c>
      <c r="AM304" s="66">
        <f t="shared" si="720"/>
        <v>35000</v>
      </c>
      <c r="AN304" s="66">
        <f t="shared" si="721"/>
        <v>35000</v>
      </c>
      <c r="AO304" s="66"/>
      <c r="AP304" s="66"/>
      <c r="AQ304" s="66"/>
      <c r="AR304" s="66">
        <f t="shared" si="723"/>
        <v>35000</v>
      </c>
      <c r="AS304" s="66">
        <f t="shared" si="724"/>
        <v>35000</v>
      </c>
      <c r="AT304" s="66">
        <f t="shared" si="725"/>
        <v>35000</v>
      </c>
    </row>
    <row r="305" spans="1:46">
      <c r="A305" s="59"/>
      <c r="B305" s="91"/>
      <c r="C305" s="5"/>
      <c r="D305" s="5"/>
      <c r="E305" s="5"/>
      <c r="F305" s="5"/>
      <c r="G305" s="17"/>
      <c r="H305" s="63"/>
      <c r="I305" s="63"/>
      <c r="J305" s="63"/>
      <c r="K305" s="63"/>
      <c r="L305" s="63"/>
      <c r="M305" s="63"/>
      <c r="N305" s="63"/>
      <c r="O305" s="63"/>
      <c r="P305" s="63"/>
      <c r="Q305" s="63"/>
      <c r="R305" s="63"/>
      <c r="S305" s="63"/>
      <c r="T305" s="63"/>
      <c r="U305" s="63"/>
      <c r="V305" s="63"/>
      <c r="W305" s="63"/>
      <c r="X305" s="63"/>
      <c r="Y305" s="63"/>
      <c r="Z305" s="63"/>
      <c r="AA305" s="63"/>
      <c r="AB305" s="63"/>
      <c r="AC305" s="63"/>
      <c r="AD305" s="63"/>
      <c r="AE305" s="63"/>
      <c r="AF305" s="63"/>
      <c r="AG305" s="63"/>
      <c r="AH305" s="63"/>
      <c r="AI305" s="63"/>
      <c r="AJ305" s="63"/>
      <c r="AK305" s="63"/>
      <c r="AL305" s="63"/>
      <c r="AM305" s="63"/>
      <c r="AN305" s="63"/>
      <c r="AO305" s="63"/>
      <c r="AP305" s="63"/>
      <c r="AQ305" s="63"/>
      <c r="AR305" s="63"/>
      <c r="AS305" s="63"/>
      <c r="AT305" s="63"/>
    </row>
    <row r="306" spans="1:46" ht="45">
      <c r="A306" s="26" t="s">
        <v>4</v>
      </c>
      <c r="B306" s="181" t="s">
        <v>229</v>
      </c>
      <c r="C306" s="7" t="s">
        <v>11</v>
      </c>
      <c r="D306" s="7" t="s">
        <v>21</v>
      </c>
      <c r="E306" s="7" t="s">
        <v>99</v>
      </c>
      <c r="F306" s="7" t="s">
        <v>100</v>
      </c>
      <c r="G306" s="19"/>
      <c r="H306" s="65">
        <f>H307</f>
        <v>50000</v>
      </c>
      <c r="I306" s="65">
        <f t="shared" ref="I306:M306" si="777">I307</f>
        <v>50000</v>
      </c>
      <c r="J306" s="65">
        <f t="shared" si="777"/>
        <v>50000</v>
      </c>
      <c r="K306" s="65">
        <f t="shared" si="777"/>
        <v>0</v>
      </c>
      <c r="L306" s="65">
        <f t="shared" si="777"/>
        <v>0</v>
      </c>
      <c r="M306" s="65">
        <f t="shared" si="777"/>
        <v>0</v>
      </c>
      <c r="N306" s="65">
        <f t="shared" si="769"/>
        <v>50000</v>
      </c>
      <c r="O306" s="65">
        <f t="shared" si="770"/>
        <v>50000</v>
      </c>
      <c r="P306" s="65">
        <f t="shared" si="771"/>
        <v>50000</v>
      </c>
      <c r="Q306" s="65">
        <f t="shared" ref="Q306:S308" si="778">Q307</f>
        <v>0</v>
      </c>
      <c r="R306" s="65">
        <f t="shared" si="778"/>
        <v>0</v>
      </c>
      <c r="S306" s="65">
        <f t="shared" si="778"/>
        <v>0</v>
      </c>
      <c r="T306" s="65">
        <f t="shared" ref="T306:T309" si="779">N306+Q306</f>
        <v>50000</v>
      </c>
      <c r="U306" s="65">
        <f t="shared" ref="U306:U309" si="780">O306+R306</f>
        <v>50000</v>
      </c>
      <c r="V306" s="65">
        <f t="shared" ref="V306:V309" si="781">P306+S306</f>
        <v>50000</v>
      </c>
      <c r="W306" s="65">
        <f t="shared" ref="W306:Y308" si="782">W307</f>
        <v>0</v>
      </c>
      <c r="X306" s="65">
        <f t="shared" si="782"/>
        <v>0</v>
      </c>
      <c r="Y306" s="65">
        <f t="shared" si="782"/>
        <v>0</v>
      </c>
      <c r="Z306" s="65">
        <f t="shared" ref="Z306:Z309" si="783">T306+W306</f>
        <v>50000</v>
      </c>
      <c r="AA306" s="65">
        <f t="shared" ref="AA306:AA309" si="784">U306+X306</f>
        <v>50000</v>
      </c>
      <c r="AB306" s="65">
        <f t="shared" ref="AB306:AB309" si="785">V306+Y306</f>
        <v>50000</v>
      </c>
      <c r="AC306" s="65">
        <f t="shared" ref="AC306:AE308" si="786">AC307</f>
        <v>0</v>
      </c>
      <c r="AD306" s="65">
        <f t="shared" si="786"/>
        <v>0</v>
      </c>
      <c r="AE306" s="65">
        <f t="shared" si="786"/>
        <v>0</v>
      </c>
      <c r="AF306" s="65">
        <f t="shared" ref="AF306:AF309" si="787">Z306+AC306</f>
        <v>50000</v>
      </c>
      <c r="AG306" s="65">
        <f t="shared" ref="AG306:AG309" si="788">AA306+AD306</f>
        <v>50000</v>
      </c>
      <c r="AH306" s="65">
        <f t="shared" ref="AH306:AH309" si="789">AB306+AE306</f>
        <v>50000</v>
      </c>
      <c r="AI306" s="65">
        <f t="shared" ref="AI306:AK308" si="790">AI307</f>
        <v>0</v>
      </c>
      <c r="AJ306" s="65">
        <f t="shared" si="790"/>
        <v>0</v>
      </c>
      <c r="AK306" s="65">
        <f t="shared" si="790"/>
        <v>0</v>
      </c>
      <c r="AL306" s="65">
        <f t="shared" ref="AL306:AL309" si="791">AF306+AI306</f>
        <v>50000</v>
      </c>
      <c r="AM306" s="65">
        <f t="shared" ref="AM306:AM309" si="792">AG306+AJ306</f>
        <v>50000</v>
      </c>
      <c r="AN306" s="65">
        <f t="shared" ref="AN306:AN309" si="793">AH306+AK306</f>
        <v>50000</v>
      </c>
      <c r="AO306" s="65">
        <f t="shared" ref="AO306:AQ308" si="794">AO307</f>
        <v>0</v>
      </c>
      <c r="AP306" s="65">
        <f t="shared" si="794"/>
        <v>0</v>
      </c>
      <c r="AQ306" s="65">
        <f t="shared" si="794"/>
        <v>0</v>
      </c>
      <c r="AR306" s="65">
        <f t="shared" ref="AR306:AR309" si="795">AL306+AO306</f>
        <v>50000</v>
      </c>
      <c r="AS306" s="65">
        <f t="shared" ref="AS306:AS309" si="796">AM306+AP306</f>
        <v>50000</v>
      </c>
      <c r="AT306" s="65">
        <f t="shared" ref="AT306:AT309" si="797">AN306+AQ306</f>
        <v>50000</v>
      </c>
    </row>
    <row r="307" spans="1:46">
      <c r="A307" s="265"/>
      <c r="B307" s="162" t="s">
        <v>274</v>
      </c>
      <c r="C307" s="60" t="s">
        <v>11</v>
      </c>
      <c r="D307" s="60" t="s">
        <v>21</v>
      </c>
      <c r="E307" s="60" t="s">
        <v>99</v>
      </c>
      <c r="F307" s="60" t="s">
        <v>139</v>
      </c>
      <c r="G307" s="61"/>
      <c r="H307" s="70">
        <f t="shared" ref="H307:M308" si="798">H308</f>
        <v>50000</v>
      </c>
      <c r="I307" s="70">
        <f t="shared" si="798"/>
        <v>50000</v>
      </c>
      <c r="J307" s="70">
        <f t="shared" si="798"/>
        <v>50000</v>
      </c>
      <c r="K307" s="70">
        <f t="shared" si="798"/>
        <v>0</v>
      </c>
      <c r="L307" s="70">
        <f t="shared" si="798"/>
        <v>0</v>
      </c>
      <c r="M307" s="70">
        <f t="shared" si="798"/>
        <v>0</v>
      </c>
      <c r="N307" s="70">
        <f t="shared" si="769"/>
        <v>50000</v>
      </c>
      <c r="O307" s="70">
        <f t="shared" si="770"/>
        <v>50000</v>
      </c>
      <c r="P307" s="70">
        <f t="shared" si="771"/>
        <v>50000</v>
      </c>
      <c r="Q307" s="70">
        <f t="shared" si="778"/>
        <v>0</v>
      </c>
      <c r="R307" s="70">
        <f t="shared" si="778"/>
        <v>0</v>
      </c>
      <c r="S307" s="70">
        <f t="shared" si="778"/>
        <v>0</v>
      </c>
      <c r="T307" s="70">
        <f t="shared" si="779"/>
        <v>50000</v>
      </c>
      <c r="U307" s="70">
        <f t="shared" si="780"/>
        <v>50000</v>
      </c>
      <c r="V307" s="70">
        <f t="shared" si="781"/>
        <v>50000</v>
      </c>
      <c r="W307" s="70">
        <f t="shared" si="782"/>
        <v>0</v>
      </c>
      <c r="X307" s="70">
        <f t="shared" si="782"/>
        <v>0</v>
      </c>
      <c r="Y307" s="70">
        <f t="shared" si="782"/>
        <v>0</v>
      </c>
      <c r="Z307" s="70">
        <f t="shared" si="783"/>
        <v>50000</v>
      </c>
      <c r="AA307" s="70">
        <f t="shared" si="784"/>
        <v>50000</v>
      </c>
      <c r="AB307" s="70">
        <f t="shared" si="785"/>
        <v>50000</v>
      </c>
      <c r="AC307" s="70">
        <f t="shared" si="786"/>
        <v>0</v>
      </c>
      <c r="AD307" s="70">
        <f t="shared" si="786"/>
        <v>0</v>
      </c>
      <c r="AE307" s="70">
        <f t="shared" si="786"/>
        <v>0</v>
      </c>
      <c r="AF307" s="70">
        <f t="shared" si="787"/>
        <v>50000</v>
      </c>
      <c r="AG307" s="70">
        <f t="shared" si="788"/>
        <v>50000</v>
      </c>
      <c r="AH307" s="70">
        <f t="shared" si="789"/>
        <v>50000</v>
      </c>
      <c r="AI307" s="70">
        <f t="shared" si="790"/>
        <v>0</v>
      </c>
      <c r="AJ307" s="70">
        <f t="shared" si="790"/>
        <v>0</v>
      </c>
      <c r="AK307" s="70">
        <f t="shared" si="790"/>
        <v>0</v>
      </c>
      <c r="AL307" s="70">
        <f t="shared" si="791"/>
        <v>50000</v>
      </c>
      <c r="AM307" s="70">
        <f t="shared" si="792"/>
        <v>50000</v>
      </c>
      <c r="AN307" s="70">
        <f t="shared" si="793"/>
        <v>50000</v>
      </c>
      <c r="AO307" s="70">
        <f t="shared" si="794"/>
        <v>0</v>
      </c>
      <c r="AP307" s="70">
        <f t="shared" si="794"/>
        <v>0</v>
      </c>
      <c r="AQ307" s="70">
        <f t="shared" si="794"/>
        <v>0</v>
      </c>
      <c r="AR307" s="70">
        <f t="shared" si="795"/>
        <v>50000</v>
      </c>
      <c r="AS307" s="70">
        <f t="shared" si="796"/>
        <v>50000</v>
      </c>
      <c r="AT307" s="70">
        <f t="shared" si="797"/>
        <v>50000</v>
      </c>
    </row>
    <row r="308" spans="1:46" ht="27.75" customHeight="1">
      <c r="A308" s="265"/>
      <c r="B308" s="62" t="s">
        <v>207</v>
      </c>
      <c r="C308" s="60" t="s">
        <v>11</v>
      </c>
      <c r="D308" s="60" t="s">
        <v>21</v>
      </c>
      <c r="E308" s="60" t="s">
        <v>99</v>
      </c>
      <c r="F308" s="60" t="s">
        <v>139</v>
      </c>
      <c r="G308" s="61" t="s">
        <v>32</v>
      </c>
      <c r="H308" s="70">
        <f t="shared" si="798"/>
        <v>50000</v>
      </c>
      <c r="I308" s="70">
        <f t="shared" si="798"/>
        <v>50000</v>
      </c>
      <c r="J308" s="70">
        <f t="shared" si="798"/>
        <v>50000</v>
      </c>
      <c r="K308" s="70">
        <f t="shared" si="798"/>
        <v>0</v>
      </c>
      <c r="L308" s="70">
        <f t="shared" si="798"/>
        <v>0</v>
      </c>
      <c r="M308" s="70">
        <f t="shared" si="798"/>
        <v>0</v>
      </c>
      <c r="N308" s="70">
        <f t="shared" si="769"/>
        <v>50000</v>
      </c>
      <c r="O308" s="70">
        <f t="shared" si="770"/>
        <v>50000</v>
      </c>
      <c r="P308" s="70">
        <f t="shared" si="771"/>
        <v>50000</v>
      </c>
      <c r="Q308" s="70">
        <f t="shared" si="778"/>
        <v>0</v>
      </c>
      <c r="R308" s="70">
        <f t="shared" si="778"/>
        <v>0</v>
      </c>
      <c r="S308" s="70">
        <f t="shared" si="778"/>
        <v>0</v>
      </c>
      <c r="T308" s="70">
        <f t="shared" si="779"/>
        <v>50000</v>
      </c>
      <c r="U308" s="70">
        <f t="shared" si="780"/>
        <v>50000</v>
      </c>
      <c r="V308" s="70">
        <f t="shared" si="781"/>
        <v>50000</v>
      </c>
      <c r="W308" s="70">
        <f t="shared" si="782"/>
        <v>0</v>
      </c>
      <c r="X308" s="70">
        <f t="shared" si="782"/>
        <v>0</v>
      </c>
      <c r="Y308" s="70">
        <f t="shared" si="782"/>
        <v>0</v>
      </c>
      <c r="Z308" s="70">
        <f t="shared" si="783"/>
        <v>50000</v>
      </c>
      <c r="AA308" s="70">
        <f t="shared" si="784"/>
        <v>50000</v>
      </c>
      <c r="AB308" s="70">
        <f t="shared" si="785"/>
        <v>50000</v>
      </c>
      <c r="AC308" s="70">
        <f t="shared" si="786"/>
        <v>0</v>
      </c>
      <c r="AD308" s="70">
        <f t="shared" si="786"/>
        <v>0</v>
      </c>
      <c r="AE308" s="70">
        <f t="shared" si="786"/>
        <v>0</v>
      </c>
      <c r="AF308" s="70">
        <f t="shared" si="787"/>
        <v>50000</v>
      </c>
      <c r="AG308" s="70">
        <f t="shared" si="788"/>
        <v>50000</v>
      </c>
      <c r="AH308" s="70">
        <f t="shared" si="789"/>
        <v>50000</v>
      </c>
      <c r="AI308" s="70">
        <f t="shared" si="790"/>
        <v>0</v>
      </c>
      <c r="AJ308" s="70">
        <f t="shared" si="790"/>
        <v>0</v>
      </c>
      <c r="AK308" s="70">
        <f t="shared" si="790"/>
        <v>0</v>
      </c>
      <c r="AL308" s="70">
        <f t="shared" si="791"/>
        <v>50000</v>
      </c>
      <c r="AM308" s="70">
        <f t="shared" si="792"/>
        <v>50000</v>
      </c>
      <c r="AN308" s="70">
        <f t="shared" si="793"/>
        <v>50000</v>
      </c>
      <c r="AO308" s="70">
        <f t="shared" si="794"/>
        <v>0</v>
      </c>
      <c r="AP308" s="70">
        <f t="shared" si="794"/>
        <v>0</v>
      </c>
      <c r="AQ308" s="70">
        <f t="shared" si="794"/>
        <v>0</v>
      </c>
      <c r="AR308" s="70">
        <f t="shared" si="795"/>
        <v>50000</v>
      </c>
      <c r="AS308" s="70">
        <f t="shared" si="796"/>
        <v>50000</v>
      </c>
      <c r="AT308" s="70">
        <f t="shared" si="797"/>
        <v>50000</v>
      </c>
    </row>
    <row r="309" spans="1:46" ht="25.5">
      <c r="A309" s="265"/>
      <c r="B309" s="32" t="s">
        <v>34</v>
      </c>
      <c r="C309" s="60" t="s">
        <v>11</v>
      </c>
      <c r="D309" s="60" t="s">
        <v>21</v>
      </c>
      <c r="E309" s="60" t="s">
        <v>99</v>
      </c>
      <c r="F309" s="60" t="s">
        <v>139</v>
      </c>
      <c r="G309" s="61" t="s">
        <v>33</v>
      </c>
      <c r="H309" s="67">
        <v>50000</v>
      </c>
      <c r="I309" s="67">
        <v>50000</v>
      </c>
      <c r="J309" s="67">
        <v>50000</v>
      </c>
      <c r="K309" s="67"/>
      <c r="L309" s="67"/>
      <c r="M309" s="67"/>
      <c r="N309" s="67">
        <f t="shared" si="769"/>
        <v>50000</v>
      </c>
      <c r="O309" s="67">
        <f t="shared" si="770"/>
        <v>50000</v>
      </c>
      <c r="P309" s="67">
        <f t="shared" si="771"/>
        <v>50000</v>
      </c>
      <c r="Q309" s="67"/>
      <c r="R309" s="67"/>
      <c r="S309" s="67"/>
      <c r="T309" s="67">
        <f t="shared" si="779"/>
        <v>50000</v>
      </c>
      <c r="U309" s="67">
        <f t="shared" si="780"/>
        <v>50000</v>
      </c>
      <c r="V309" s="67">
        <f t="shared" si="781"/>
        <v>50000</v>
      </c>
      <c r="W309" s="67"/>
      <c r="X309" s="67"/>
      <c r="Y309" s="67"/>
      <c r="Z309" s="67">
        <f t="shared" si="783"/>
        <v>50000</v>
      </c>
      <c r="AA309" s="67">
        <f t="shared" si="784"/>
        <v>50000</v>
      </c>
      <c r="AB309" s="67">
        <f t="shared" si="785"/>
        <v>50000</v>
      </c>
      <c r="AC309" s="67"/>
      <c r="AD309" s="67"/>
      <c r="AE309" s="67"/>
      <c r="AF309" s="67">
        <f t="shared" si="787"/>
        <v>50000</v>
      </c>
      <c r="AG309" s="67">
        <f t="shared" si="788"/>
        <v>50000</v>
      </c>
      <c r="AH309" s="67">
        <f t="shared" si="789"/>
        <v>50000</v>
      </c>
      <c r="AI309" s="67"/>
      <c r="AJ309" s="67"/>
      <c r="AK309" s="67"/>
      <c r="AL309" s="67">
        <f t="shared" si="791"/>
        <v>50000</v>
      </c>
      <c r="AM309" s="67">
        <f t="shared" si="792"/>
        <v>50000</v>
      </c>
      <c r="AN309" s="67">
        <f t="shared" si="793"/>
        <v>50000</v>
      </c>
      <c r="AO309" s="67"/>
      <c r="AP309" s="67"/>
      <c r="AQ309" s="67"/>
      <c r="AR309" s="67">
        <f t="shared" si="795"/>
        <v>50000</v>
      </c>
      <c r="AS309" s="67">
        <f t="shared" si="796"/>
        <v>50000</v>
      </c>
      <c r="AT309" s="67">
        <f t="shared" si="797"/>
        <v>50000</v>
      </c>
    </row>
    <row r="310" spans="1:46">
      <c r="A310" s="151"/>
      <c r="B310" s="91"/>
      <c r="C310" s="4"/>
      <c r="D310" s="4"/>
      <c r="E310" s="4"/>
      <c r="F310" s="5"/>
      <c r="G310" s="17"/>
      <c r="H310" s="63"/>
      <c r="I310" s="63"/>
      <c r="J310" s="63"/>
      <c r="K310" s="63"/>
      <c r="L310" s="63"/>
      <c r="M310" s="63"/>
      <c r="N310" s="63"/>
      <c r="O310" s="63"/>
      <c r="P310" s="63"/>
      <c r="Q310" s="63"/>
      <c r="R310" s="63"/>
      <c r="S310" s="63"/>
      <c r="T310" s="63"/>
      <c r="U310" s="63"/>
      <c r="V310" s="63"/>
      <c r="W310" s="63"/>
      <c r="X310" s="63"/>
      <c r="Y310" s="63"/>
      <c r="Z310" s="63"/>
      <c r="AA310" s="63"/>
      <c r="AB310" s="63"/>
      <c r="AC310" s="63"/>
      <c r="AD310" s="63"/>
      <c r="AE310" s="63"/>
      <c r="AF310" s="63"/>
      <c r="AG310" s="63"/>
      <c r="AH310" s="63"/>
      <c r="AI310" s="63"/>
      <c r="AJ310" s="63"/>
      <c r="AK310" s="63"/>
      <c r="AL310" s="63"/>
      <c r="AM310" s="63"/>
      <c r="AN310" s="63"/>
      <c r="AO310" s="63"/>
      <c r="AP310" s="63"/>
      <c r="AQ310" s="63"/>
      <c r="AR310" s="63"/>
      <c r="AS310" s="63"/>
      <c r="AT310" s="63"/>
    </row>
    <row r="311" spans="1:46" ht="45">
      <c r="A311" s="57" t="s">
        <v>5</v>
      </c>
      <c r="B311" s="102" t="s">
        <v>345</v>
      </c>
      <c r="C311" s="6" t="s">
        <v>84</v>
      </c>
      <c r="D311" s="6" t="s">
        <v>21</v>
      </c>
      <c r="E311" s="6" t="s">
        <v>99</v>
      </c>
      <c r="F311" s="6" t="s">
        <v>100</v>
      </c>
      <c r="G311" s="18"/>
      <c r="H311" s="64">
        <f t="shared" ref="H311:M311" si="799">+H325+H315+H322+H336+H333</f>
        <v>34512950</v>
      </c>
      <c r="I311" s="64">
        <f t="shared" si="799"/>
        <v>7443204.7599999998</v>
      </c>
      <c r="J311" s="64">
        <f t="shared" si="799"/>
        <v>7478877.3000000007</v>
      </c>
      <c r="K311" s="64">
        <f t="shared" si="799"/>
        <v>3728658.14</v>
      </c>
      <c r="L311" s="64">
        <f t="shared" si="799"/>
        <v>0</v>
      </c>
      <c r="M311" s="64">
        <f t="shared" si="799"/>
        <v>0</v>
      </c>
      <c r="N311" s="64">
        <f t="shared" si="769"/>
        <v>38241608.140000001</v>
      </c>
      <c r="O311" s="64">
        <f t="shared" si="770"/>
        <v>7443204.7599999998</v>
      </c>
      <c r="P311" s="64">
        <f t="shared" si="771"/>
        <v>7478877.3000000007</v>
      </c>
      <c r="Q311" s="64">
        <f>+Q325+Q315+Q322+Q336+Q333+Q342</f>
        <v>9597641.7899999991</v>
      </c>
      <c r="R311" s="64">
        <f>+R325+R315+R322+R336+R333+R342</f>
        <v>0</v>
      </c>
      <c r="S311" s="64">
        <f>+S325+S315+S322+S336+S333+S342</f>
        <v>0</v>
      </c>
      <c r="T311" s="64">
        <f t="shared" ref="T311:T335" si="800">N311+Q311</f>
        <v>47839249.93</v>
      </c>
      <c r="U311" s="64">
        <f t="shared" ref="U311:U335" si="801">O311+R311</f>
        <v>7443204.7599999998</v>
      </c>
      <c r="V311" s="64">
        <f t="shared" ref="V311:V335" si="802">P311+S311</f>
        <v>7478877.3000000007</v>
      </c>
      <c r="W311" s="64">
        <f>+W325+W315+W322+W336+W333+W342+W345</f>
        <v>577691.46</v>
      </c>
      <c r="X311" s="64">
        <f>+X325+X315+X322+X336+X333+X342+X345</f>
        <v>0</v>
      </c>
      <c r="Y311" s="64">
        <f>+Y325+Y315+Y322+Y336+Y333+Y342+Y345</f>
        <v>0</v>
      </c>
      <c r="Z311" s="64">
        <f t="shared" ref="Z311:Z344" si="803">T311+W311</f>
        <v>48416941.390000001</v>
      </c>
      <c r="AA311" s="64">
        <f t="shared" ref="AA311:AA344" si="804">U311+X311</f>
        <v>7443204.7599999998</v>
      </c>
      <c r="AB311" s="64">
        <f t="shared" ref="AB311:AB344" si="805">V311+Y311</f>
        <v>7478877.3000000007</v>
      </c>
      <c r="AC311" s="64">
        <f>+AC325+AC315+AC322+AC336+AC333+AC342+AC345+AC312</f>
        <v>465703.59</v>
      </c>
      <c r="AD311" s="64">
        <f t="shared" ref="AD311:AE311" si="806">+AD325+AD315+AD322+AD336+AD333+AD342+AD345+AD312</f>
        <v>0</v>
      </c>
      <c r="AE311" s="64">
        <f t="shared" si="806"/>
        <v>0</v>
      </c>
      <c r="AF311" s="64">
        <f t="shared" ref="AF311:AF347" si="807">Z311+AC311</f>
        <v>48882644.980000004</v>
      </c>
      <c r="AG311" s="64">
        <f t="shared" ref="AG311:AG347" si="808">AA311+AD311</f>
        <v>7443204.7599999998</v>
      </c>
      <c r="AH311" s="64">
        <f t="shared" ref="AH311:AH347" si="809">AB311+AE311</f>
        <v>7478877.3000000007</v>
      </c>
      <c r="AI311" s="64">
        <f>+AI325+AI315+AI322+AI336+AI333+AI342+AI345+AI312+AI339</f>
        <v>4392632</v>
      </c>
      <c r="AJ311" s="64">
        <f t="shared" ref="AJ311:AK311" si="810">+AJ325+AJ315+AJ322+AJ336+AJ333+AJ342+AJ345+AJ312+AJ339</f>
        <v>0</v>
      </c>
      <c r="AK311" s="64">
        <f t="shared" si="810"/>
        <v>0</v>
      </c>
      <c r="AL311" s="64">
        <f t="shared" ref="AL311:AL347" si="811">AF311+AI311</f>
        <v>53275276.980000004</v>
      </c>
      <c r="AM311" s="64">
        <f t="shared" ref="AM311:AM347" si="812">AG311+AJ311</f>
        <v>7443204.7599999998</v>
      </c>
      <c r="AN311" s="64">
        <f t="shared" ref="AN311:AN347" si="813">AH311+AK311</f>
        <v>7478877.3000000007</v>
      </c>
      <c r="AO311" s="64">
        <f>+AO325+AO315+AO322+AO336+AO333+AO342+AO345+AO312+AO339</f>
        <v>-17919.549999999988</v>
      </c>
      <c r="AP311" s="64">
        <f t="shared" ref="AP311:AQ311" si="814">+AP325+AP315+AP322+AP336+AP333+AP342+AP345+AP312+AP339</f>
        <v>0</v>
      </c>
      <c r="AQ311" s="64">
        <f t="shared" si="814"/>
        <v>0</v>
      </c>
      <c r="AR311" s="64">
        <f t="shared" ref="AR311:AR347" si="815">AL311+AO311</f>
        <v>53257357.430000007</v>
      </c>
      <c r="AS311" s="64">
        <f t="shared" ref="AS311:AS347" si="816">AM311+AP311</f>
        <v>7443204.7599999998</v>
      </c>
      <c r="AT311" s="64">
        <f t="shared" ref="AT311:AT347" si="817">AN311+AQ311</f>
        <v>7478877.3000000007</v>
      </c>
    </row>
    <row r="312" spans="1:46">
      <c r="A312" s="127"/>
      <c r="B312" s="88" t="s">
        <v>304</v>
      </c>
      <c r="C312" s="222" t="s">
        <v>84</v>
      </c>
      <c r="D312" s="222" t="s">
        <v>21</v>
      </c>
      <c r="E312" s="222" t="s">
        <v>99</v>
      </c>
      <c r="F312" s="223" t="s">
        <v>128</v>
      </c>
      <c r="G312" s="224"/>
      <c r="H312" s="70"/>
      <c r="I312" s="70"/>
      <c r="J312" s="70"/>
      <c r="K312" s="70"/>
      <c r="L312" s="70"/>
      <c r="M312" s="70"/>
      <c r="N312" s="70"/>
      <c r="O312" s="70"/>
      <c r="P312" s="70"/>
      <c r="Q312" s="70"/>
      <c r="R312" s="70"/>
      <c r="S312" s="70"/>
      <c r="T312" s="70"/>
      <c r="U312" s="70"/>
      <c r="V312" s="70"/>
      <c r="W312" s="70"/>
      <c r="X312" s="70"/>
      <c r="Y312" s="70"/>
      <c r="Z312" s="70"/>
      <c r="AA312" s="70"/>
      <c r="AB312" s="70"/>
      <c r="AC312" s="70">
        <f>AC313</f>
        <v>465703.59</v>
      </c>
      <c r="AD312" s="70">
        <f t="shared" ref="AD312:AE313" si="818">AD313</f>
        <v>0</v>
      </c>
      <c r="AE312" s="70">
        <f t="shared" si="818"/>
        <v>0</v>
      </c>
      <c r="AF312" s="66">
        <f t="shared" si="807"/>
        <v>465703.59</v>
      </c>
      <c r="AG312" s="66">
        <f t="shared" si="808"/>
        <v>0</v>
      </c>
      <c r="AH312" s="66">
        <f t="shared" si="809"/>
        <v>0</v>
      </c>
      <c r="AI312" s="70">
        <f>AI313</f>
        <v>0</v>
      </c>
      <c r="AJ312" s="70">
        <f t="shared" ref="AJ312:AK313" si="819">AJ313</f>
        <v>0</v>
      </c>
      <c r="AK312" s="70">
        <f t="shared" si="819"/>
        <v>0</v>
      </c>
      <c r="AL312" s="66">
        <f t="shared" si="811"/>
        <v>465703.59</v>
      </c>
      <c r="AM312" s="66">
        <f t="shared" si="812"/>
        <v>0</v>
      </c>
      <c r="AN312" s="66">
        <f t="shared" si="813"/>
        <v>0</v>
      </c>
      <c r="AO312" s="70">
        <f>AO313</f>
        <v>400000</v>
      </c>
      <c r="AP312" s="70">
        <f t="shared" ref="AP312:AQ313" si="820">AP313</f>
        <v>0</v>
      </c>
      <c r="AQ312" s="70">
        <f t="shared" si="820"/>
        <v>0</v>
      </c>
      <c r="AR312" s="66">
        <f t="shared" si="815"/>
        <v>865703.59000000008</v>
      </c>
      <c r="AS312" s="66">
        <f t="shared" si="816"/>
        <v>0</v>
      </c>
      <c r="AT312" s="66">
        <f t="shared" si="817"/>
        <v>0</v>
      </c>
    </row>
    <row r="313" spans="1:46" ht="25.5">
      <c r="A313" s="127"/>
      <c r="B313" s="88" t="s">
        <v>207</v>
      </c>
      <c r="C313" s="222" t="s">
        <v>84</v>
      </c>
      <c r="D313" s="222" t="s">
        <v>21</v>
      </c>
      <c r="E313" s="222" t="s">
        <v>99</v>
      </c>
      <c r="F313" s="223" t="s">
        <v>128</v>
      </c>
      <c r="G313" s="224" t="s">
        <v>32</v>
      </c>
      <c r="H313" s="70"/>
      <c r="I313" s="70"/>
      <c r="J313" s="70"/>
      <c r="K313" s="70"/>
      <c r="L313" s="70"/>
      <c r="M313" s="70"/>
      <c r="N313" s="70"/>
      <c r="O313" s="70"/>
      <c r="P313" s="70"/>
      <c r="Q313" s="70"/>
      <c r="R313" s="70"/>
      <c r="S313" s="70"/>
      <c r="T313" s="70"/>
      <c r="U313" s="70"/>
      <c r="V313" s="70"/>
      <c r="W313" s="70"/>
      <c r="X313" s="70"/>
      <c r="Y313" s="70"/>
      <c r="Z313" s="70"/>
      <c r="AA313" s="70"/>
      <c r="AB313" s="70"/>
      <c r="AC313" s="70">
        <f>AC314</f>
        <v>465703.59</v>
      </c>
      <c r="AD313" s="70">
        <f t="shared" si="818"/>
        <v>0</v>
      </c>
      <c r="AE313" s="70">
        <f t="shared" si="818"/>
        <v>0</v>
      </c>
      <c r="AF313" s="66">
        <f t="shared" si="807"/>
        <v>465703.59</v>
      </c>
      <c r="AG313" s="66">
        <f t="shared" si="808"/>
        <v>0</v>
      </c>
      <c r="AH313" s="66">
        <f t="shared" si="809"/>
        <v>0</v>
      </c>
      <c r="AI313" s="70">
        <f>AI314</f>
        <v>0</v>
      </c>
      <c r="AJ313" s="70">
        <f t="shared" si="819"/>
        <v>0</v>
      </c>
      <c r="AK313" s="70">
        <f t="shared" si="819"/>
        <v>0</v>
      </c>
      <c r="AL313" s="66">
        <f t="shared" si="811"/>
        <v>465703.59</v>
      </c>
      <c r="AM313" s="66">
        <f t="shared" si="812"/>
        <v>0</v>
      </c>
      <c r="AN313" s="66">
        <f t="shared" si="813"/>
        <v>0</v>
      </c>
      <c r="AO313" s="70">
        <f>AO314</f>
        <v>400000</v>
      </c>
      <c r="AP313" s="70">
        <f t="shared" si="820"/>
        <v>0</v>
      </c>
      <c r="AQ313" s="70">
        <f t="shared" si="820"/>
        <v>0</v>
      </c>
      <c r="AR313" s="66">
        <f t="shared" si="815"/>
        <v>865703.59000000008</v>
      </c>
      <c r="AS313" s="66">
        <f t="shared" si="816"/>
        <v>0</v>
      </c>
      <c r="AT313" s="66">
        <f t="shared" si="817"/>
        <v>0</v>
      </c>
    </row>
    <row r="314" spans="1:46" ht="25.5">
      <c r="A314" s="127"/>
      <c r="B314" s="92" t="s">
        <v>34</v>
      </c>
      <c r="C314" s="222" t="s">
        <v>84</v>
      </c>
      <c r="D314" s="222" t="s">
        <v>21</v>
      </c>
      <c r="E314" s="222" t="s">
        <v>99</v>
      </c>
      <c r="F314" s="223" t="s">
        <v>128</v>
      </c>
      <c r="G314" s="224" t="s">
        <v>33</v>
      </c>
      <c r="H314" s="70"/>
      <c r="I314" s="70"/>
      <c r="J314" s="70"/>
      <c r="K314" s="70"/>
      <c r="L314" s="70"/>
      <c r="M314" s="70"/>
      <c r="N314" s="70"/>
      <c r="O314" s="70"/>
      <c r="P314" s="70"/>
      <c r="Q314" s="70"/>
      <c r="R314" s="70"/>
      <c r="S314" s="70"/>
      <c r="T314" s="70"/>
      <c r="U314" s="70"/>
      <c r="V314" s="70"/>
      <c r="W314" s="70"/>
      <c r="X314" s="70"/>
      <c r="Y314" s="70"/>
      <c r="Z314" s="70"/>
      <c r="AA314" s="70"/>
      <c r="AB314" s="70"/>
      <c r="AC314" s="225">
        <v>465703.59</v>
      </c>
      <c r="AD314" s="70"/>
      <c r="AE314" s="70"/>
      <c r="AF314" s="66">
        <f t="shared" si="807"/>
        <v>465703.59</v>
      </c>
      <c r="AG314" s="66">
        <f t="shared" si="808"/>
        <v>0</v>
      </c>
      <c r="AH314" s="66">
        <f t="shared" si="809"/>
        <v>0</v>
      </c>
      <c r="AI314" s="225"/>
      <c r="AJ314" s="70"/>
      <c r="AK314" s="70"/>
      <c r="AL314" s="66">
        <f t="shared" si="811"/>
        <v>465703.59</v>
      </c>
      <c r="AM314" s="66">
        <f t="shared" si="812"/>
        <v>0</v>
      </c>
      <c r="AN314" s="66">
        <f t="shared" si="813"/>
        <v>0</v>
      </c>
      <c r="AO314" s="66">
        <v>400000</v>
      </c>
      <c r="AP314" s="70"/>
      <c r="AQ314" s="70"/>
      <c r="AR314" s="66">
        <f t="shared" si="815"/>
        <v>865703.59000000008</v>
      </c>
      <c r="AS314" s="66">
        <f t="shared" si="816"/>
        <v>0</v>
      </c>
      <c r="AT314" s="66">
        <f t="shared" si="817"/>
        <v>0</v>
      </c>
    </row>
    <row r="315" spans="1:46" ht="38.25">
      <c r="A315" s="146"/>
      <c r="B315" s="88" t="s">
        <v>278</v>
      </c>
      <c r="C315" s="5" t="s">
        <v>84</v>
      </c>
      <c r="D315" s="5" t="s">
        <v>21</v>
      </c>
      <c r="E315" s="5" t="s">
        <v>99</v>
      </c>
      <c r="F315" s="106" t="s">
        <v>279</v>
      </c>
      <c r="G315" s="61"/>
      <c r="H315" s="66">
        <f>H316+H318+H320</f>
        <v>1875250</v>
      </c>
      <c r="I315" s="66">
        <f t="shared" ref="I315:J315" si="821">I316+I318+I320</f>
        <v>1874149.69</v>
      </c>
      <c r="J315" s="66">
        <f t="shared" si="821"/>
        <v>1883149.6800000002</v>
      </c>
      <c r="K315" s="66">
        <f t="shared" ref="K315:M315" si="822">K316+K318+K320</f>
        <v>0</v>
      </c>
      <c r="L315" s="66">
        <f t="shared" si="822"/>
        <v>0</v>
      </c>
      <c r="M315" s="66">
        <f t="shared" si="822"/>
        <v>0</v>
      </c>
      <c r="N315" s="66">
        <f t="shared" ref="N315:P321" si="823">H315+K315</f>
        <v>1875250</v>
      </c>
      <c r="O315" s="66">
        <f t="shared" si="823"/>
        <v>1874149.69</v>
      </c>
      <c r="P315" s="66">
        <f t="shared" si="823"/>
        <v>1883149.6800000002</v>
      </c>
      <c r="Q315" s="66">
        <f t="shared" ref="Q315:S315" si="824">Q316+Q318+Q320</f>
        <v>300000</v>
      </c>
      <c r="R315" s="66">
        <f t="shared" si="824"/>
        <v>0</v>
      </c>
      <c r="S315" s="66">
        <f t="shared" si="824"/>
        <v>0</v>
      </c>
      <c r="T315" s="66">
        <f t="shared" ref="T315:V321" si="825">N315+Q315</f>
        <v>2175250</v>
      </c>
      <c r="U315" s="66">
        <f t="shared" si="825"/>
        <v>1874149.69</v>
      </c>
      <c r="V315" s="66">
        <f t="shared" si="825"/>
        <v>1883149.6800000002</v>
      </c>
      <c r="W315" s="66">
        <f t="shared" ref="W315:Y315" si="826">W316+W318+W320</f>
        <v>400000</v>
      </c>
      <c r="X315" s="66">
        <f t="shared" si="826"/>
        <v>0</v>
      </c>
      <c r="Y315" s="66">
        <f t="shared" si="826"/>
        <v>0</v>
      </c>
      <c r="Z315" s="66">
        <f t="shared" ref="Z315:AB321" si="827">T315+W315</f>
        <v>2575250</v>
      </c>
      <c r="AA315" s="66">
        <f t="shared" si="827"/>
        <v>1874149.69</v>
      </c>
      <c r="AB315" s="66">
        <f t="shared" si="827"/>
        <v>1883149.6800000002</v>
      </c>
      <c r="AC315" s="66">
        <f t="shared" ref="AC315:AE315" si="828">AC316+AC318+AC320</f>
        <v>0</v>
      </c>
      <c r="AD315" s="66">
        <f t="shared" si="828"/>
        <v>0</v>
      </c>
      <c r="AE315" s="66">
        <f t="shared" si="828"/>
        <v>0</v>
      </c>
      <c r="AF315" s="66">
        <f t="shared" ref="AF315:AH321" si="829">Z315+AC315</f>
        <v>2575250</v>
      </c>
      <c r="AG315" s="66">
        <f t="shared" si="829"/>
        <v>1874149.69</v>
      </c>
      <c r="AH315" s="66">
        <f t="shared" si="829"/>
        <v>1883149.6800000002</v>
      </c>
      <c r="AI315" s="66">
        <f t="shared" ref="AI315:AK315" si="830">AI316+AI318+AI320</f>
        <v>1837000</v>
      </c>
      <c r="AJ315" s="66">
        <f t="shared" si="830"/>
        <v>0</v>
      </c>
      <c r="AK315" s="66">
        <f t="shared" si="830"/>
        <v>0</v>
      </c>
      <c r="AL315" s="66">
        <f t="shared" si="811"/>
        <v>4412250</v>
      </c>
      <c r="AM315" s="66">
        <f t="shared" si="812"/>
        <v>1874149.69</v>
      </c>
      <c r="AN315" s="66">
        <f t="shared" si="813"/>
        <v>1883149.6800000002</v>
      </c>
      <c r="AO315" s="66">
        <f t="shared" ref="AO315:AQ315" si="831">AO316+AO318+AO320</f>
        <v>0</v>
      </c>
      <c r="AP315" s="66">
        <f t="shared" si="831"/>
        <v>0</v>
      </c>
      <c r="AQ315" s="66">
        <f t="shared" si="831"/>
        <v>0</v>
      </c>
      <c r="AR315" s="66">
        <f t="shared" si="815"/>
        <v>4412250</v>
      </c>
      <c r="AS315" s="66">
        <f t="shared" si="816"/>
        <v>1874149.69</v>
      </c>
      <c r="AT315" s="66">
        <f t="shared" si="817"/>
        <v>1883149.6800000002</v>
      </c>
    </row>
    <row r="316" spans="1:46" ht="38.25">
      <c r="A316" s="146"/>
      <c r="B316" s="88" t="s">
        <v>50</v>
      </c>
      <c r="C316" s="5" t="s">
        <v>84</v>
      </c>
      <c r="D316" s="5" t="s">
        <v>21</v>
      </c>
      <c r="E316" s="5" t="s">
        <v>99</v>
      </c>
      <c r="F316" s="106" t="s">
        <v>279</v>
      </c>
      <c r="G316" s="61" t="s">
        <v>48</v>
      </c>
      <c r="H316" s="66">
        <f>H317</f>
        <v>911100</v>
      </c>
      <c r="I316" s="66">
        <f t="shared" ref="I316:M316" si="832">I317</f>
        <v>919999.69</v>
      </c>
      <c r="J316" s="66">
        <f t="shared" si="832"/>
        <v>928999.68</v>
      </c>
      <c r="K316" s="66">
        <f t="shared" si="832"/>
        <v>0</v>
      </c>
      <c r="L316" s="66">
        <f t="shared" si="832"/>
        <v>0</v>
      </c>
      <c r="M316" s="66">
        <f t="shared" si="832"/>
        <v>0</v>
      </c>
      <c r="N316" s="66">
        <f t="shared" si="823"/>
        <v>911100</v>
      </c>
      <c r="O316" s="66">
        <f t="shared" si="823"/>
        <v>919999.69</v>
      </c>
      <c r="P316" s="66">
        <f t="shared" si="823"/>
        <v>928999.68</v>
      </c>
      <c r="Q316" s="66">
        <f t="shared" ref="Q316:S316" si="833">Q317</f>
        <v>0</v>
      </c>
      <c r="R316" s="66">
        <f t="shared" si="833"/>
        <v>0</v>
      </c>
      <c r="S316" s="66">
        <f t="shared" si="833"/>
        <v>0</v>
      </c>
      <c r="T316" s="66">
        <f t="shared" si="825"/>
        <v>911100</v>
      </c>
      <c r="U316" s="66">
        <f t="shared" si="825"/>
        <v>919999.69</v>
      </c>
      <c r="V316" s="66">
        <f t="shared" si="825"/>
        <v>928999.68</v>
      </c>
      <c r="W316" s="66">
        <f t="shared" ref="W316:Y316" si="834">W317</f>
        <v>400000</v>
      </c>
      <c r="X316" s="66">
        <f t="shared" si="834"/>
        <v>0</v>
      </c>
      <c r="Y316" s="66">
        <f t="shared" si="834"/>
        <v>0</v>
      </c>
      <c r="Z316" s="66">
        <f t="shared" si="827"/>
        <v>1311100</v>
      </c>
      <c r="AA316" s="66">
        <f t="shared" si="827"/>
        <v>919999.69</v>
      </c>
      <c r="AB316" s="66">
        <f t="shared" si="827"/>
        <v>928999.68</v>
      </c>
      <c r="AC316" s="66">
        <f t="shared" ref="AC316:AE316" si="835">AC317</f>
        <v>0</v>
      </c>
      <c r="AD316" s="66">
        <f t="shared" si="835"/>
        <v>0</v>
      </c>
      <c r="AE316" s="66">
        <f t="shared" si="835"/>
        <v>0</v>
      </c>
      <c r="AF316" s="66">
        <f t="shared" si="829"/>
        <v>1311100</v>
      </c>
      <c r="AG316" s="66">
        <f t="shared" si="829"/>
        <v>919999.69</v>
      </c>
      <c r="AH316" s="66">
        <f t="shared" si="829"/>
        <v>928999.68</v>
      </c>
      <c r="AI316" s="66">
        <f t="shared" ref="AI316:AK316" si="836">AI317</f>
        <v>437000</v>
      </c>
      <c r="AJ316" s="66">
        <f t="shared" si="836"/>
        <v>0</v>
      </c>
      <c r="AK316" s="66">
        <f t="shared" si="836"/>
        <v>0</v>
      </c>
      <c r="AL316" s="66">
        <f t="shared" si="811"/>
        <v>1748100</v>
      </c>
      <c r="AM316" s="66">
        <f t="shared" si="812"/>
        <v>919999.69</v>
      </c>
      <c r="AN316" s="66">
        <f t="shared" si="813"/>
        <v>928999.68</v>
      </c>
      <c r="AO316" s="66">
        <f t="shared" ref="AO316:AQ316" si="837">AO317</f>
        <v>0</v>
      </c>
      <c r="AP316" s="66">
        <f t="shared" si="837"/>
        <v>0</v>
      </c>
      <c r="AQ316" s="66">
        <f t="shared" si="837"/>
        <v>0</v>
      </c>
      <c r="AR316" s="66">
        <f t="shared" si="815"/>
        <v>1748100</v>
      </c>
      <c r="AS316" s="66">
        <f t="shared" si="816"/>
        <v>919999.69</v>
      </c>
      <c r="AT316" s="66">
        <f t="shared" si="817"/>
        <v>928999.68</v>
      </c>
    </row>
    <row r="317" spans="1:46">
      <c r="A317" s="146"/>
      <c r="B317" s="88" t="s">
        <v>63</v>
      </c>
      <c r="C317" s="5" t="s">
        <v>84</v>
      </c>
      <c r="D317" s="5" t="s">
        <v>21</v>
      </c>
      <c r="E317" s="5" t="s">
        <v>99</v>
      </c>
      <c r="F317" s="106" t="s">
        <v>279</v>
      </c>
      <c r="G317" s="61" t="s">
        <v>64</v>
      </c>
      <c r="H317" s="66">
        <v>911100</v>
      </c>
      <c r="I317" s="66">
        <v>919999.69</v>
      </c>
      <c r="J317" s="66">
        <v>928999.68</v>
      </c>
      <c r="K317" s="66"/>
      <c r="L317" s="66"/>
      <c r="M317" s="66"/>
      <c r="N317" s="66">
        <f t="shared" si="823"/>
        <v>911100</v>
      </c>
      <c r="O317" s="66">
        <f t="shared" si="823"/>
        <v>919999.69</v>
      </c>
      <c r="P317" s="66">
        <f t="shared" si="823"/>
        <v>928999.68</v>
      </c>
      <c r="Q317" s="66"/>
      <c r="R317" s="66"/>
      <c r="S317" s="66"/>
      <c r="T317" s="66">
        <f t="shared" si="825"/>
        <v>911100</v>
      </c>
      <c r="U317" s="66">
        <f t="shared" si="825"/>
        <v>919999.69</v>
      </c>
      <c r="V317" s="66">
        <f t="shared" si="825"/>
        <v>928999.68</v>
      </c>
      <c r="W317" s="66">
        <v>400000</v>
      </c>
      <c r="X317" s="66"/>
      <c r="Y317" s="66"/>
      <c r="Z317" s="66">
        <f t="shared" si="827"/>
        <v>1311100</v>
      </c>
      <c r="AA317" s="66">
        <f t="shared" si="827"/>
        <v>919999.69</v>
      </c>
      <c r="AB317" s="66">
        <f t="shared" si="827"/>
        <v>928999.68</v>
      </c>
      <c r="AC317" s="66"/>
      <c r="AD317" s="66"/>
      <c r="AE317" s="66"/>
      <c r="AF317" s="66">
        <f t="shared" si="829"/>
        <v>1311100</v>
      </c>
      <c r="AG317" s="66">
        <f t="shared" si="829"/>
        <v>919999.69</v>
      </c>
      <c r="AH317" s="66">
        <f t="shared" si="829"/>
        <v>928999.68</v>
      </c>
      <c r="AI317" s="66">
        <v>437000</v>
      </c>
      <c r="AJ317" s="66"/>
      <c r="AK317" s="66"/>
      <c r="AL317" s="66">
        <f t="shared" si="811"/>
        <v>1748100</v>
      </c>
      <c r="AM317" s="66">
        <f t="shared" si="812"/>
        <v>919999.69</v>
      </c>
      <c r="AN317" s="66">
        <f t="shared" si="813"/>
        <v>928999.68</v>
      </c>
      <c r="AO317" s="66"/>
      <c r="AP317" s="66"/>
      <c r="AQ317" s="66"/>
      <c r="AR317" s="66">
        <f t="shared" si="815"/>
        <v>1748100</v>
      </c>
      <c r="AS317" s="66">
        <f t="shared" si="816"/>
        <v>919999.69</v>
      </c>
      <c r="AT317" s="66">
        <f t="shared" si="817"/>
        <v>928999.68</v>
      </c>
    </row>
    <row r="318" spans="1:46" ht="25.5">
      <c r="A318" s="146"/>
      <c r="B318" s="88" t="s">
        <v>207</v>
      </c>
      <c r="C318" s="5" t="s">
        <v>84</v>
      </c>
      <c r="D318" s="5" t="s">
        <v>21</v>
      </c>
      <c r="E318" s="5" t="s">
        <v>99</v>
      </c>
      <c r="F318" s="106" t="s">
        <v>279</v>
      </c>
      <c r="G318" s="61" t="s">
        <v>32</v>
      </c>
      <c r="H318" s="66">
        <f>H319</f>
        <v>954150</v>
      </c>
      <c r="I318" s="66">
        <f t="shared" ref="I318:M318" si="838">I319</f>
        <v>954150</v>
      </c>
      <c r="J318" s="66">
        <f t="shared" si="838"/>
        <v>954150</v>
      </c>
      <c r="K318" s="66">
        <f t="shared" si="838"/>
        <v>0</v>
      </c>
      <c r="L318" s="66">
        <f t="shared" si="838"/>
        <v>0</v>
      </c>
      <c r="M318" s="66">
        <f t="shared" si="838"/>
        <v>0</v>
      </c>
      <c r="N318" s="66">
        <f t="shared" si="823"/>
        <v>954150</v>
      </c>
      <c r="O318" s="66">
        <f t="shared" si="823"/>
        <v>954150</v>
      </c>
      <c r="P318" s="66">
        <f t="shared" si="823"/>
        <v>954150</v>
      </c>
      <c r="Q318" s="66">
        <f t="shared" ref="Q318:S318" si="839">Q319</f>
        <v>300000</v>
      </c>
      <c r="R318" s="66">
        <f t="shared" si="839"/>
        <v>0</v>
      </c>
      <c r="S318" s="66">
        <f t="shared" si="839"/>
        <v>0</v>
      </c>
      <c r="T318" s="66">
        <f t="shared" si="825"/>
        <v>1254150</v>
      </c>
      <c r="U318" s="66">
        <f t="shared" si="825"/>
        <v>954150</v>
      </c>
      <c r="V318" s="66">
        <f t="shared" si="825"/>
        <v>954150</v>
      </c>
      <c r="W318" s="66">
        <f t="shared" ref="W318:Y318" si="840">W319</f>
        <v>-10000</v>
      </c>
      <c r="X318" s="66">
        <f t="shared" si="840"/>
        <v>0</v>
      </c>
      <c r="Y318" s="66">
        <f t="shared" si="840"/>
        <v>0</v>
      </c>
      <c r="Z318" s="66">
        <f t="shared" si="827"/>
        <v>1244150</v>
      </c>
      <c r="AA318" s="66">
        <f t="shared" si="827"/>
        <v>954150</v>
      </c>
      <c r="AB318" s="66">
        <f t="shared" si="827"/>
        <v>954150</v>
      </c>
      <c r="AC318" s="66">
        <f t="shared" ref="AC318:AE318" si="841">AC319</f>
        <v>0</v>
      </c>
      <c r="AD318" s="66">
        <f t="shared" si="841"/>
        <v>0</v>
      </c>
      <c r="AE318" s="66">
        <f t="shared" si="841"/>
        <v>0</v>
      </c>
      <c r="AF318" s="66">
        <f t="shared" si="829"/>
        <v>1244150</v>
      </c>
      <c r="AG318" s="66">
        <f t="shared" si="829"/>
        <v>954150</v>
      </c>
      <c r="AH318" s="66">
        <f t="shared" si="829"/>
        <v>954150</v>
      </c>
      <c r="AI318" s="66">
        <f t="shared" ref="AI318:AK318" si="842">AI319</f>
        <v>1400000</v>
      </c>
      <c r="AJ318" s="66">
        <f t="shared" si="842"/>
        <v>0</v>
      </c>
      <c r="AK318" s="66">
        <f t="shared" si="842"/>
        <v>0</v>
      </c>
      <c r="AL318" s="66">
        <f t="shared" si="811"/>
        <v>2644150</v>
      </c>
      <c r="AM318" s="66">
        <f t="shared" si="812"/>
        <v>954150</v>
      </c>
      <c r="AN318" s="66">
        <f t="shared" si="813"/>
        <v>954150</v>
      </c>
      <c r="AO318" s="66">
        <f t="shared" ref="AO318:AQ318" si="843">AO319</f>
        <v>0</v>
      </c>
      <c r="AP318" s="66">
        <f t="shared" si="843"/>
        <v>0</v>
      </c>
      <c r="AQ318" s="66">
        <f t="shared" si="843"/>
        <v>0</v>
      </c>
      <c r="AR318" s="66">
        <f t="shared" si="815"/>
        <v>2644150</v>
      </c>
      <c r="AS318" s="66">
        <f t="shared" si="816"/>
        <v>954150</v>
      </c>
      <c r="AT318" s="66">
        <f t="shared" si="817"/>
        <v>954150</v>
      </c>
    </row>
    <row r="319" spans="1:46" ht="25.5">
      <c r="A319" s="146"/>
      <c r="B319" s="92" t="s">
        <v>34</v>
      </c>
      <c r="C319" s="5" t="s">
        <v>84</v>
      </c>
      <c r="D319" s="5" t="s">
        <v>21</v>
      </c>
      <c r="E319" s="5" t="s">
        <v>99</v>
      </c>
      <c r="F319" s="106" t="s">
        <v>279</v>
      </c>
      <c r="G319" s="61" t="s">
        <v>33</v>
      </c>
      <c r="H319" s="66">
        <v>954150</v>
      </c>
      <c r="I319" s="66">
        <v>954150</v>
      </c>
      <c r="J319" s="66">
        <v>954150</v>
      </c>
      <c r="K319" s="66"/>
      <c r="L319" s="66"/>
      <c r="M319" s="66"/>
      <c r="N319" s="66">
        <f t="shared" si="823"/>
        <v>954150</v>
      </c>
      <c r="O319" s="66">
        <f t="shared" si="823"/>
        <v>954150</v>
      </c>
      <c r="P319" s="66">
        <f t="shared" si="823"/>
        <v>954150</v>
      </c>
      <c r="Q319" s="66">
        <v>300000</v>
      </c>
      <c r="R319" s="66"/>
      <c r="S319" s="66"/>
      <c r="T319" s="66">
        <f t="shared" si="825"/>
        <v>1254150</v>
      </c>
      <c r="U319" s="66">
        <f t="shared" si="825"/>
        <v>954150</v>
      </c>
      <c r="V319" s="66">
        <f t="shared" si="825"/>
        <v>954150</v>
      </c>
      <c r="W319" s="66">
        <v>-10000</v>
      </c>
      <c r="X319" s="66"/>
      <c r="Y319" s="66"/>
      <c r="Z319" s="66">
        <f t="shared" si="827"/>
        <v>1244150</v>
      </c>
      <c r="AA319" s="66">
        <f t="shared" si="827"/>
        <v>954150</v>
      </c>
      <c r="AB319" s="66">
        <f t="shared" si="827"/>
        <v>954150</v>
      </c>
      <c r="AC319" s="66"/>
      <c r="AD319" s="66"/>
      <c r="AE319" s="66"/>
      <c r="AF319" s="66">
        <f t="shared" si="829"/>
        <v>1244150</v>
      </c>
      <c r="AG319" s="66">
        <f t="shared" si="829"/>
        <v>954150</v>
      </c>
      <c r="AH319" s="66">
        <f t="shared" si="829"/>
        <v>954150</v>
      </c>
      <c r="AI319" s="66">
        <v>1400000</v>
      </c>
      <c r="AJ319" s="66"/>
      <c r="AK319" s="66"/>
      <c r="AL319" s="66">
        <f t="shared" si="811"/>
        <v>2644150</v>
      </c>
      <c r="AM319" s="66">
        <f t="shared" si="812"/>
        <v>954150</v>
      </c>
      <c r="AN319" s="66">
        <f t="shared" si="813"/>
        <v>954150</v>
      </c>
      <c r="AO319" s="66"/>
      <c r="AP319" s="66"/>
      <c r="AQ319" s="66"/>
      <c r="AR319" s="66">
        <f t="shared" si="815"/>
        <v>2644150</v>
      </c>
      <c r="AS319" s="66">
        <f t="shared" si="816"/>
        <v>954150</v>
      </c>
      <c r="AT319" s="66">
        <f t="shared" si="817"/>
        <v>954150</v>
      </c>
    </row>
    <row r="320" spans="1:46">
      <c r="A320" s="146"/>
      <c r="B320" s="77" t="s">
        <v>47</v>
      </c>
      <c r="C320" s="5" t="s">
        <v>84</v>
      </c>
      <c r="D320" s="5" t="s">
        <v>21</v>
      </c>
      <c r="E320" s="5" t="s">
        <v>99</v>
      </c>
      <c r="F320" s="106" t="s">
        <v>279</v>
      </c>
      <c r="G320" s="41" t="s">
        <v>45</v>
      </c>
      <c r="H320" s="66">
        <f>H321</f>
        <v>10000</v>
      </c>
      <c r="I320" s="66">
        <f t="shared" ref="I320:M320" si="844">I321</f>
        <v>0</v>
      </c>
      <c r="J320" s="66">
        <f t="shared" si="844"/>
        <v>0</v>
      </c>
      <c r="K320" s="66">
        <f t="shared" si="844"/>
        <v>0</v>
      </c>
      <c r="L320" s="66">
        <f t="shared" si="844"/>
        <v>0</v>
      </c>
      <c r="M320" s="66">
        <f t="shared" si="844"/>
        <v>0</v>
      </c>
      <c r="N320" s="66">
        <f t="shared" si="823"/>
        <v>10000</v>
      </c>
      <c r="O320" s="66">
        <f t="shared" si="823"/>
        <v>0</v>
      </c>
      <c r="P320" s="66">
        <f t="shared" si="823"/>
        <v>0</v>
      </c>
      <c r="Q320" s="66">
        <f t="shared" ref="Q320:S320" si="845">Q321</f>
        <v>0</v>
      </c>
      <c r="R320" s="66">
        <f t="shared" si="845"/>
        <v>0</v>
      </c>
      <c r="S320" s="66">
        <f t="shared" si="845"/>
        <v>0</v>
      </c>
      <c r="T320" s="66">
        <f t="shared" si="825"/>
        <v>10000</v>
      </c>
      <c r="U320" s="66">
        <f t="shared" si="825"/>
        <v>0</v>
      </c>
      <c r="V320" s="66">
        <f t="shared" si="825"/>
        <v>0</v>
      </c>
      <c r="W320" s="66">
        <f t="shared" ref="W320:Y320" si="846">W321</f>
        <v>10000</v>
      </c>
      <c r="X320" s="66">
        <f t="shared" si="846"/>
        <v>0</v>
      </c>
      <c r="Y320" s="66">
        <f t="shared" si="846"/>
        <v>0</v>
      </c>
      <c r="Z320" s="66">
        <f t="shared" si="827"/>
        <v>20000</v>
      </c>
      <c r="AA320" s="66">
        <f t="shared" si="827"/>
        <v>0</v>
      </c>
      <c r="AB320" s="66">
        <f t="shared" si="827"/>
        <v>0</v>
      </c>
      <c r="AC320" s="66">
        <f t="shared" ref="AC320:AE320" si="847">AC321</f>
        <v>0</v>
      </c>
      <c r="AD320" s="66">
        <f t="shared" si="847"/>
        <v>0</v>
      </c>
      <c r="AE320" s="66">
        <f t="shared" si="847"/>
        <v>0</v>
      </c>
      <c r="AF320" s="66">
        <f t="shared" si="829"/>
        <v>20000</v>
      </c>
      <c r="AG320" s="66">
        <f t="shared" si="829"/>
        <v>0</v>
      </c>
      <c r="AH320" s="66">
        <f t="shared" si="829"/>
        <v>0</v>
      </c>
      <c r="AI320" s="66">
        <f t="shared" ref="AI320:AK320" si="848">AI321</f>
        <v>0</v>
      </c>
      <c r="AJ320" s="66">
        <f t="shared" si="848"/>
        <v>0</v>
      </c>
      <c r="AK320" s="66">
        <f t="shared" si="848"/>
        <v>0</v>
      </c>
      <c r="AL320" s="66">
        <f t="shared" si="811"/>
        <v>20000</v>
      </c>
      <c r="AM320" s="66">
        <f t="shared" si="812"/>
        <v>0</v>
      </c>
      <c r="AN320" s="66">
        <f t="shared" si="813"/>
        <v>0</v>
      </c>
      <c r="AO320" s="66">
        <f t="shared" ref="AO320:AQ320" si="849">AO321</f>
        <v>0</v>
      </c>
      <c r="AP320" s="66">
        <f t="shared" si="849"/>
        <v>0</v>
      </c>
      <c r="AQ320" s="66">
        <f t="shared" si="849"/>
        <v>0</v>
      </c>
      <c r="AR320" s="66">
        <f t="shared" si="815"/>
        <v>20000</v>
      </c>
      <c r="AS320" s="66">
        <f t="shared" si="816"/>
        <v>0</v>
      </c>
      <c r="AT320" s="66">
        <f t="shared" si="817"/>
        <v>0</v>
      </c>
    </row>
    <row r="321" spans="1:46">
      <c r="A321" s="146"/>
      <c r="B321" s="164" t="s">
        <v>55</v>
      </c>
      <c r="C321" s="5" t="s">
        <v>84</v>
      </c>
      <c r="D321" s="5" t="s">
        <v>21</v>
      </c>
      <c r="E321" s="5" t="s">
        <v>99</v>
      </c>
      <c r="F321" s="106" t="s">
        <v>279</v>
      </c>
      <c r="G321" s="41" t="s">
        <v>56</v>
      </c>
      <c r="H321" s="66">
        <v>10000</v>
      </c>
      <c r="I321" s="66"/>
      <c r="J321" s="66"/>
      <c r="K321" s="66"/>
      <c r="L321" s="66"/>
      <c r="M321" s="66"/>
      <c r="N321" s="66">
        <f t="shared" si="823"/>
        <v>10000</v>
      </c>
      <c r="O321" s="66">
        <f t="shared" si="823"/>
        <v>0</v>
      </c>
      <c r="P321" s="66">
        <f t="shared" si="823"/>
        <v>0</v>
      </c>
      <c r="Q321" s="66"/>
      <c r="R321" s="66"/>
      <c r="S321" s="66"/>
      <c r="T321" s="66">
        <f t="shared" si="825"/>
        <v>10000</v>
      </c>
      <c r="U321" s="66">
        <f t="shared" si="825"/>
        <v>0</v>
      </c>
      <c r="V321" s="66">
        <f t="shared" si="825"/>
        <v>0</v>
      </c>
      <c r="W321" s="66">
        <v>10000</v>
      </c>
      <c r="X321" s="66"/>
      <c r="Y321" s="66"/>
      <c r="Z321" s="66">
        <f t="shared" si="827"/>
        <v>20000</v>
      </c>
      <c r="AA321" s="66">
        <f t="shared" si="827"/>
        <v>0</v>
      </c>
      <c r="AB321" s="66">
        <f t="shared" si="827"/>
        <v>0</v>
      </c>
      <c r="AC321" s="66"/>
      <c r="AD321" s="66"/>
      <c r="AE321" s="66"/>
      <c r="AF321" s="66">
        <f t="shared" si="829"/>
        <v>20000</v>
      </c>
      <c r="AG321" s="66">
        <f t="shared" si="829"/>
        <v>0</v>
      </c>
      <c r="AH321" s="66">
        <f t="shared" si="829"/>
        <v>0</v>
      </c>
      <c r="AI321" s="66"/>
      <c r="AJ321" s="66"/>
      <c r="AK321" s="66"/>
      <c r="AL321" s="66">
        <f t="shared" si="811"/>
        <v>20000</v>
      </c>
      <c r="AM321" s="66">
        <f t="shared" si="812"/>
        <v>0</v>
      </c>
      <c r="AN321" s="66">
        <f t="shared" si="813"/>
        <v>0</v>
      </c>
      <c r="AO321" s="66"/>
      <c r="AP321" s="66"/>
      <c r="AQ321" s="66"/>
      <c r="AR321" s="66">
        <f t="shared" si="815"/>
        <v>20000</v>
      </c>
      <c r="AS321" s="66">
        <f t="shared" si="816"/>
        <v>0</v>
      </c>
      <c r="AT321" s="66">
        <f t="shared" si="817"/>
        <v>0</v>
      </c>
    </row>
    <row r="322" spans="1:46" ht="38.25">
      <c r="A322" s="127"/>
      <c r="B322" s="128" t="s">
        <v>275</v>
      </c>
      <c r="C322" s="5" t="s">
        <v>84</v>
      </c>
      <c r="D322" s="5" t="s">
        <v>21</v>
      </c>
      <c r="E322" s="5" t="s">
        <v>99</v>
      </c>
      <c r="F322" s="60" t="s">
        <v>213</v>
      </c>
      <c r="G322" s="61"/>
      <c r="H322" s="70">
        <f>H323</f>
        <v>50000</v>
      </c>
      <c r="I322" s="70">
        <f t="shared" ref="I322:M323" si="850">I323</f>
        <v>0</v>
      </c>
      <c r="J322" s="70">
        <f t="shared" si="850"/>
        <v>0</v>
      </c>
      <c r="K322" s="70">
        <f t="shared" si="850"/>
        <v>0</v>
      </c>
      <c r="L322" s="70">
        <f t="shared" si="850"/>
        <v>0</v>
      </c>
      <c r="M322" s="70">
        <f t="shared" si="850"/>
        <v>0</v>
      </c>
      <c r="N322" s="70">
        <f t="shared" si="769"/>
        <v>50000</v>
      </c>
      <c r="O322" s="70">
        <f t="shared" si="770"/>
        <v>0</v>
      </c>
      <c r="P322" s="70">
        <f t="shared" si="771"/>
        <v>0</v>
      </c>
      <c r="Q322" s="70">
        <f t="shared" ref="Q322:S323" si="851">Q323</f>
        <v>0</v>
      </c>
      <c r="R322" s="70">
        <f t="shared" si="851"/>
        <v>0</v>
      </c>
      <c r="S322" s="70">
        <f t="shared" si="851"/>
        <v>0</v>
      </c>
      <c r="T322" s="70">
        <f t="shared" si="800"/>
        <v>50000</v>
      </c>
      <c r="U322" s="70">
        <f t="shared" si="801"/>
        <v>0</v>
      </c>
      <c r="V322" s="70">
        <f t="shared" si="802"/>
        <v>0</v>
      </c>
      <c r="W322" s="70">
        <f t="shared" ref="W322:Y323" si="852">W323</f>
        <v>0</v>
      </c>
      <c r="X322" s="70">
        <f t="shared" si="852"/>
        <v>0</v>
      </c>
      <c r="Y322" s="70">
        <f t="shared" si="852"/>
        <v>0</v>
      </c>
      <c r="Z322" s="70">
        <f t="shared" si="803"/>
        <v>50000</v>
      </c>
      <c r="AA322" s="70">
        <f t="shared" si="804"/>
        <v>0</v>
      </c>
      <c r="AB322" s="70">
        <f t="shared" si="805"/>
        <v>0</v>
      </c>
      <c r="AC322" s="70">
        <f t="shared" ref="AC322:AE323" si="853">AC323</f>
        <v>0</v>
      </c>
      <c r="AD322" s="70">
        <f t="shared" si="853"/>
        <v>0</v>
      </c>
      <c r="AE322" s="70">
        <f t="shared" si="853"/>
        <v>0</v>
      </c>
      <c r="AF322" s="70">
        <f t="shared" si="807"/>
        <v>50000</v>
      </c>
      <c r="AG322" s="70">
        <f t="shared" si="808"/>
        <v>0</v>
      </c>
      <c r="AH322" s="70">
        <f t="shared" si="809"/>
        <v>0</v>
      </c>
      <c r="AI322" s="70">
        <f t="shared" ref="AI322:AK323" si="854">AI323</f>
        <v>0</v>
      </c>
      <c r="AJ322" s="70">
        <f t="shared" si="854"/>
        <v>0</v>
      </c>
      <c r="AK322" s="70">
        <f t="shared" si="854"/>
        <v>0</v>
      </c>
      <c r="AL322" s="70">
        <f t="shared" si="811"/>
        <v>50000</v>
      </c>
      <c r="AM322" s="70">
        <f t="shared" si="812"/>
        <v>0</v>
      </c>
      <c r="AN322" s="70">
        <f t="shared" si="813"/>
        <v>0</v>
      </c>
      <c r="AO322" s="70">
        <f t="shared" ref="AO322:AQ323" si="855">AO323</f>
        <v>0</v>
      </c>
      <c r="AP322" s="70">
        <f t="shared" si="855"/>
        <v>0</v>
      </c>
      <c r="AQ322" s="70">
        <f t="shared" si="855"/>
        <v>0</v>
      </c>
      <c r="AR322" s="70">
        <f t="shared" si="815"/>
        <v>50000</v>
      </c>
      <c r="AS322" s="70">
        <f t="shared" si="816"/>
        <v>0</v>
      </c>
      <c r="AT322" s="70">
        <f t="shared" si="817"/>
        <v>0</v>
      </c>
    </row>
    <row r="323" spans="1:46" ht="25.5">
      <c r="A323" s="127"/>
      <c r="B323" s="88" t="s">
        <v>207</v>
      </c>
      <c r="C323" s="5" t="s">
        <v>84</v>
      </c>
      <c r="D323" s="5" t="s">
        <v>21</v>
      </c>
      <c r="E323" s="5" t="s">
        <v>99</v>
      </c>
      <c r="F323" s="60" t="s">
        <v>213</v>
      </c>
      <c r="G323" s="61" t="s">
        <v>32</v>
      </c>
      <c r="H323" s="70">
        <f>H324</f>
        <v>50000</v>
      </c>
      <c r="I323" s="70">
        <f t="shared" si="850"/>
        <v>0</v>
      </c>
      <c r="J323" s="70">
        <f t="shared" si="850"/>
        <v>0</v>
      </c>
      <c r="K323" s="70">
        <f t="shared" si="850"/>
        <v>0</v>
      </c>
      <c r="L323" s="70">
        <f t="shared" si="850"/>
        <v>0</v>
      </c>
      <c r="M323" s="70">
        <f t="shared" si="850"/>
        <v>0</v>
      </c>
      <c r="N323" s="70">
        <f t="shared" si="769"/>
        <v>50000</v>
      </c>
      <c r="O323" s="70">
        <f t="shared" si="770"/>
        <v>0</v>
      </c>
      <c r="P323" s="70">
        <f t="shared" si="771"/>
        <v>0</v>
      </c>
      <c r="Q323" s="70">
        <f t="shared" si="851"/>
        <v>0</v>
      </c>
      <c r="R323" s="70">
        <f t="shared" si="851"/>
        <v>0</v>
      </c>
      <c r="S323" s="70">
        <f t="shared" si="851"/>
        <v>0</v>
      </c>
      <c r="T323" s="70">
        <f t="shared" si="800"/>
        <v>50000</v>
      </c>
      <c r="U323" s="70">
        <f t="shared" si="801"/>
        <v>0</v>
      </c>
      <c r="V323" s="70">
        <f t="shared" si="802"/>
        <v>0</v>
      </c>
      <c r="W323" s="70">
        <f t="shared" si="852"/>
        <v>0</v>
      </c>
      <c r="X323" s="70">
        <f t="shared" si="852"/>
        <v>0</v>
      </c>
      <c r="Y323" s="70">
        <f t="shared" si="852"/>
        <v>0</v>
      </c>
      <c r="Z323" s="70">
        <f t="shared" si="803"/>
        <v>50000</v>
      </c>
      <c r="AA323" s="70">
        <f t="shared" si="804"/>
        <v>0</v>
      </c>
      <c r="AB323" s="70">
        <f t="shared" si="805"/>
        <v>0</v>
      </c>
      <c r="AC323" s="70">
        <f t="shared" si="853"/>
        <v>0</v>
      </c>
      <c r="AD323" s="70">
        <f t="shared" si="853"/>
        <v>0</v>
      </c>
      <c r="AE323" s="70">
        <f t="shared" si="853"/>
        <v>0</v>
      </c>
      <c r="AF323" s="70">
        <f t="shared" si="807"/>
        <v>50000</v>
      </c>
      <c r="AG323" s="70">
        <f t="shared" si="808"/>
        <v>0</v>
      </c>
      <c r="AH323" s="70">
        <f t="shared" si="809"/>
        <v>0</v>
      </c>
      <c r="AI323" s="70">
        <f t="shared" si="854"/>
        <v>0</v>
      </c>
      <c r="AJ323" s="70">
        <f t="shared" si="854"/>
        <v>0</v>
      </c>
      <c r="AK323" s="70">
        <f t="shared" si="854"/>
        <v>0</v>
      </c>
      <c r="AL323" s="70">
        <f t="shared" si="811"/>
        <v>50000</v>
      </c>
      <c r="AM323" s="70">
        <f t="shared" si="812"/>
        <v>0</v>
      </c>
      <c r="AN323" s="70">
        <f t="shared" si="813"/>
        <v>0</v>
      </c>
      <c r="AO323" s="70">
        <f t="shared" si="855"/>
        <v>0</v>
      </c>
      <c r="AP323" s="70">
        <f t="shared" si="855"/>
        <v>0</v>
      </c>
      <c r="AQ323" s="70">
        <f t="shared" si="855"/>
        <v>0</v>
      </c>
      <c r="AR323" s="70">
        <f t="shared" si="815"/>
        <v>50000</v>
      </c>
      <c r="AS323" s="70">
        <f t="shared" si="816"/>
        <v>0</v>
      </c>
      <c r="AT323" s="70">
        <f t="shared" si="817"/>
        <v>0</v>
      </c>
    </row>
    <row r="324" spans="1:46" ht="25.5">
      <c r="A324" s="127"/>
      <c r="B324" s="92" t="s">
        <v>34</v>
      </c>
      <c r="C324" s="5" t="s">
        <v>84</v>
      </c>
      <c r="D324" s="5" t="s">
        <v>21</v>
      </c>
      <c r="E324" s="5" t="s">
        <v>99</v>
      </c>
      <c r="F324" s="60" t="s">
        <v>213</v>
      </c>
      <c r="G324" s="61" t="s">
        <v>33</v>
      </c>
      <c r="H324" s="66">
        <v>50000</v>
      </c>
      <c r="I324" s="66"/>
      <c r="J324" s="66"/>
      <c r="K324" s="66"/>
      <c r="L324" s="66"/>
      <c r="M324" s="66"/>
      <c r="N324" s="66">
        <f t="shared" si="769"/>
        <v>50000</v>
      </c>
      <c r="O324" s="66">
        <f t="shared" si="770"/>
        <v>0</v>
      </c>
      <c r="P324" s="66">
        <f t="shared" si="771"/>
        <v>0</v>
      </c>
      <c r="Q324" s="66"/>
      <c r="R324" s="66"/>
      <c r="S324" s="66"/>
      <c r="T324" s="66">
        <f t="shared" si="800"/>
        <v>50000</v>
      </c>
      <c r="U324" s="66">
        <f t="shared" si="801"/>
        <v>0</v>
      </c>
      <c r="V324" s="66">
        <f t="shared" si="802"/>
        <v>0</v>
      </c>
      <c r="W324" s="66"/>
      <c r="X324" s="66"/>
      <c r="Y324" s="66"/>
      <c r="Z324" s="66">
        <f t="shared" si="803"/>
        <v>50000</v>
      </c>
      <c r="AA324" s="66">
        <f t="shared" si="804"/>
        <v>0</v>
      </c>
      <c r="AB324" s="66">
        <f t="shared" si="805"/>
        <v>0</v>
      </c>
      <c r="AC324" s="66"/>
      <c r="AD324" s="66"/>
      <c r="AE324" s="66"/>
      <c r="AF324" s="66">
        <f t="shared" si="807"/>
        <v>50000</v>
      </c>
      <c r="AG324" s="66">
        <f t="shared" si="808"/>
        <v>0</v>
      </c>
      <c r="AH324" s="66">
        <f t="shared" si="809"/>
        <v>0</v>
      </c>
      <c r="AI324" s="66"/>
      <c r="AJ324" s="66"/>
      <c r="AK324" s="66"/>
      <c r="AL324" s="66">
        <f t="shared" si="811"/>
        <v>50000</v>
      </c>
      <c r="AM324" s="66">
        <f t="shared" si="812"/>
        <v>0</v>
      </c>
      <c r="AN324" s="66">
        <f t="shared" si="813"/>
        <v>0</v>
      </c>
      <c r="AO324" s="66"/>
      <c r="AP324" s="66"/>
      <c r="AQ324" s="66"/>
      <c r="AR324" s="66">
        <f t="shared" si="815"/>
        <v>50000</v>
      </c>
      <c r="AS324" s="66">
        <f t="shared" si="816"/>
        <v>0</v>
      </c>
      <c r="AT324" s="66">
        <f t="shared" si="817"/>
        <v>0</v>
      </c>
    </row>
    <row r="325" spans="1:46" ht="38.25">
      <c r="A325" s="146"/>
      <c r="B325" s="93" t="s">
        <v>276</v>
      </c>
      <c r="C325" s="5" t="s">
        <v>84</v>
      </c>
      <c r="D325" s="5" t="s">
        <v>21</v>
      </c>
      <c r="E325" s="5" t="s">
        <v>99</v>
      </c>
      <c r="F325" s="106" t="s">
        <v>277</v>
      </c>
      <c r="G325" s="61"/>
      <c r="H325" s="66">
        <f>H326+H328+H330</f>
        <v>5542700</v>
      </c>
      <c r="I325" s="66">
        <f t="shared" ref="I325:J325" si="856">I326+I328+I330</f>
        <v>5569055.0700000003</v>
      </c>
      <c r="J325" s="66">
        <f t="shared" si="856"/>
        <v>5595727.6200000001</v>
      </c>
      <c r="K325" s="66">
        <f t="shared" ref="K325:M325" si="857">K326+K328+K330</f>
        <v>379507.29000000004</v>
      </c>
      <c r="L325" s="66">
        <f t="shared" si="857"/>
        <v>0</v>
      </c>
      <c r="M325" s="66">
        <f t="shared" si="857"/>
        <v>0</v>
      </c>
      <c r="N325" s="66">
        <f t="shared" si="769"/>
        <v>5922207.29</v>
      </c>
      <c r="O325" s="66">
        <f t="shared" si="770"/>
        <v>5569055.0700000003</v>
      </c>
      <c r="P325" s="66">
        <f t="shared" si="771"/>
        <v>5595727.6200000001</v>
      </c>
      <c r="Q325" s="66">
        <f t="shared" ref="Q325:S325" si="858">Q326+Q328+Q330</f>
        <v>0</v>
      </c>
      <c r="R325" s="66">
        <f t="shared" si="858"/>
        <v>0</v>
      </c>
      <c r="S325" s="66">
        <f t="shared" si="858"/>
        <v>0</v>
      </c>
      <c r="T325" s="66">
        <f t="shared" si="800"/>
        <v>5922207.29</v>
      </c>
      <c r="U325" s="66">
        <f t="shared" si="801"/>
        <v>5569055.0700000003</v>
      </c>
      <c r="V325" s="66">
        <f t="shared" si="802"/>
        <v>5595727.6200000001</v>
      </c>
      <c r="W325" s="66">
        <f t="shared" ref="W325:Y325" si="859">W326+W328+W330</f>
        <v>10465</v>
      </c>
      <c r="X325" s="66">
        <f t="shared" si="859"/>
        <v>0</v>
      </c>
      <c r="Y325" s="66">
        <f t="shared" si="859"/>
        <v>0</v>
      </c>
      <c r="Z325" s="66">
        <f t="shared" si="803"/>
        <v>5932672.29</v>
      </c>
      <c r="AA325" s="66">
        <f t="shared" si="804"/>
        <v>5569055.0700000003</v>
      </c>
      <c r="AB325" s="66">
        <f t="shared" si="805"/>
        <v>5595727.6200000001</v>
      </c>
      <c r="AC325" s="66">
        <f t="shared" ref="AC325:AE325" si="860">AC326+AC328+AC330</f>
        <v>0</v>
      </c>
      <c r="AD325" s="66">
        <f t="shared" si="860"/>
        <v>0</v>
      </c>
      <c r="AE325" s="66">
        <f t="shared" si="860"/>
        <v>0</v>
      </c>
      <c r="AF325" s="66">
        <f t="shared" si="807"/>
        <v>5932672.29</v>
      </c>
      <c r="AG325" s="66">
        <f t="shared" si="808"/>
        <v>5569055.0700000003</v>
      </c>
      <c r="AH325" s="66">
        <f t="shared" si="809"/>
        <v>5595727.6200000001</v>
      </c>
      <c r="AI325" s="66">
        <f t="shared" ref="AI325:AK325" si="861">AI326+AI328+AI330</f>
        <v>0</v>
      </c>
      <c r="AJ325" s="66">
        <f t="shared" si="861"/>
        <v>0</v>
      </c>
      <c r="AK325" s="66">
        <f t="shared" si="861"/>
        <v>0</v>
      </c>
      <c r="AL325" s="66">
        <f t="shared" si="811"/>
        <v>5932672.29</v>
      </c>
      <c r="AM325" s="66">
        <f t="shared" si="812"/>
        <v>5569055.0700000003</v>
      </c>
      <c r="AN325" s="66">
        <f t="shared" si="813"/>
        <v>5595727.6200000001</v>
      </c>
      <c r="AO325" s="66">
        <f t="shared" ref="AO325:AQ325" si="862">AO326+AO328+AO330</f>
        <v>45000</v>
      </c>
      <c r="AP325" s="66">
        <f t="shared" si="862"/>
        <v>0</v>
      </c>
      <c r="AQ325" s="66">
        <f t="shared" si="862"/>
        <v>0</v>
      </c>
      <c r="AR325" s="66">
        <f t="shared" si="815"/>
        <v>5977672.29</v>
      </c>
      <c r="AS325" s="66">
        <f t="shared" si="816"/>
        <v>5569055.0700000003</v>
      </c>
      <c r="AT325" s="66">
        <f t="shared" si="817"/>
        <v>5595727.6200000001</v>
      </c>
    </row>
    <row r="326" spans="1:46" ht="38.25">
      <c r="A326" s="146"/>
      <c r="B326" s="88" t="s">
        <v>50</v>
      </c>
      <c r="C326" s="5" t="s">
        <v>84</v>
      </c>
      <c r="D326" s="5" t="s">
        <v>21</v>
      </c>
      <c r="E326" s="5" t="s">
        <v>99</v>
      </c>
      <c r="F326" s="106" t="s">
        <v>277</v>
      </c>
      <c r="G326" s="61" t="s">
        <v>48</v>
      </c>
      <c r="H326" s="66">
        <f>H327</f>
        <v>2690900</v>
      </c>
      <c r="I326" s="66">
        <f t="shared" ref="I326:M326" si="863">I327</f>
        <v>2717255.07</v>
      </c>
      <c r="J326" s="66">
        <f t="shared" si="863"/>
        <v>2743927.62</v>
      </c>
      <c r="K326" s="66">
        <f t="shared" si="863"/>
        <v>0</v>
      </c>
      <c r="L326" s="66">
        <f t="shared" si="863"/>
        <v>0</v>
      </c>
      <c r="M326" s="66">
        <f t="shared" si="863"/>
        <v>0</v>
      </c>
      <c r="N326" s="66">
        <f t="shared" si="769"/>
        <v>2690900</v>
      </c>
      <c r="O326" s="66">
        <f t="shared" si="770"/>
        <v>2717255.07</v>
      </c>
      <c r="P326" s="66">
        <f t="shared" si="771"/>
        <v>2743927.62</v>
      </c>
      <c r="Q326" s="66">
        <f t="shared" ref="Q326:S326" si="864">Q327</f>
        <v>0</v>
      </c>
      <c r="R326" s="66">
        <f t="shared" si="864"/>
        <v>0</v>
      </c>
      <c r="S326" s="66">
        <f t="shared" si="864"/>
        <v>0</v>
      </c>
      <c r="T326" s="66">
        <f t="shared" si="800"/>
        <v>2690900</v>
      </c>
      <c r="U326" s="66">
        <f t="shared" si="801"/>
        <v>2717255.07</v>
      </c>
      <c r="V326" s="66">
        <f t="shared" si="802"/>
        <v>2743927.62</v>
      </c>
      <c r="W326" s="66">
        <f t="shared" ref="W326:Y326" si="865">W327</f>
        <v>0</v>
      </c>
      <c r="X326" s="66">
        <f t="shared" si="865"/>
        <v>0</v>
      </c>
      <c r="Y326" s="66">
        <f t="shared" si="865"/>
        <v>0</v>
      </c>
      <c r="Z326" s="66">
        <f t="shared" si="803"/>
        <v>2690900</v>
      </c>
      <c r="AA326" s="66">
        <f t="shared" si="804"/>
        <v>2717255.07</v>
      </c>
      <c r="AB326" s="66">
        <f t="shared" si="805"/>
        <v>2743927.62</v>
      </c>
      <c r="AC326" s="66">
        <f t="shared" ref="AC326:AE326" si="866">AC327</f>
        <v>0</v>
      </c>
      <c r="AD326" s="66">
        <f t="shared" si="866"/>
        <v>0</v>
      </c>
      <c r="AE326" s="66">
        <f t="shared" si="866"/>
        <v>0</v>
      </c>
      <c r="AF326" s="66">
        <f t="shared" si="807"/>
        <v>2690900</v>
      </c>
      <c r="AG326" s="66">
        <f t="shared" si="808"/>
        <v>2717255.07</v>
      </c>
      <c r="AH326" s="66">
        <f t="shared" si="809"/>
        <v>2743927.62</v>
      </c>
      <c r="AI326" s="66">
        <f t="shared" ref="AI326:AK326" si="867">AI327</f>
        <v>0</v>
      </c>
      <c r="AJ326" s="66">
        <f t="shared" si="867"/>
        <v>0</v>
      </c>
      <c r="AK326" s="66">
        <f t="shared" si="867"/>
        <v>0</v>
      </c>
      <c r="AL326" s="66">
        <f t="shared" si="811"/>
        <v>2690900</v>
      </c>
      <c r="AM326" s="66">
        <f t="shared" si="812"/>
        <v>2717255.07</v>
      </c>
      <c r="AN326" s="66">
        <f t="shared" si="813"/>
        <v>2743927.62</v>
      </c>
      <c r="AO326" s="66">
        <f t="shared" ref="AO326:AQ326" si="868">AO327</f>
        <v>0</v>
      </c>
      <c r="AP326" s="66">
        <f t="shared" si="868"/>
        <v>0</v>
      </c>
      <c r="AQ326" s="66">
        <f t="shared" si="868"/>
        <v>0</v>
      </c>
      <c r="AR326" s="66">
        <f t="shared" si="815"/>
        <v>2690900</v>
      </c>
      <c r="AS326" s="66">
        <f t="shared" si="816"/>
        <v>2717255.07</v>
      </c>
      <c r="AT326" s="66">
        <f t="shared" si="817"/>
        <v>2743927.62</v>
      </c>
    </row>
    <row r="327" spans="1:46">
      <c r="A327" s="146"/>
      <c r="B327" s="88" t="s">
        <v>63</v>
      </c>
      <c r="C327" s="5" t="s">
        <v>84</v>
      </c>
      <c r="D327" s="5" t="s">
        <v>21</v>
      </c>
      <c r="E327" s="5" t="s">
        <v>99</v>
      </c>
      <c r="F327" s="106" t="s">
        <v>277</v>
      </c>
      <c r="G327" s="61" t="s">
        <v>64</v>
      </c>
      <c r="H327" s="66">
        <f>1817100+328300+545500</f>
        <v>2690900</v>
      </c>
      <c r="I327" s="66">
        <f>1834996.45+331516.54+550742.08</f>
        <v>2717255.07</v>
      </c>
      <c r="J327" s="66">
        <f>1853046.42+334831.71+556049.49</f>
        <v>2743927.62</v>
      </c>
      <c r="K327" s="66"/>
      <c r="L327" s="66"/>
      <c r="M327" s="66"/>
      <c r="N327" s="66">
        <f t="shared" si="769"/>
        <v>2690900</v>
      </c>
      <c r="O327" s="66">
        <f t="shared" si="770"/>
        <v>2717255.07</v>
      </c>
      <c r="P327" s="66">
        <f t="shared" si="771"/>
        <v>2743927.62</v>
      </c>
      <c r="Q327" s="66"/>
      <c r="R327" s="66"/>
      <c r="S327" s="66"/>
      <c r="T327" s="66">
        <f t="shared" si="800"/>
        <v>2690900</v>
      </c>
      <c r="U327" s="66">
        <f t="shared" si="801"/>
        <v>2717255.07</v>
      </c>
      <c r="V327" s="66">
        <f t="shared" si="802"/>
        <v>2743927.62</v>
      </c>
      <c r="W327" s="66"/>
      <c r="X327" s="66"/>
      <c r="Y327" s="66"/>
      <c r="Z327" s="66">
        <f t="shared" si="803"/>
        <v>2690900</v>
      </c>
      <c r="AA327" s="66">
        <f t="shared" si="804"/>
        <v>2717255.07</v>
      </c>
      <c r="AB327" s="66">
        <f t="shared" si="805"/>
        <v>2743927.62</v>
      </c>
      <c r="AC327" s="66"/>
      <c r="AD327" s="66"/>
      <c r="AE327" s="66"/>
      <c r="AF327" s="66">
        <f t="shared" si="807"/>
        <v>2690900</v>
      </c>
      <c r="AG327" s="66">
        <f t="shared" si="808"/>
        <v>2717255.07</v>
      </c>
      <c r="AH327" s="66">
        <f t="shared" si="809"/>
        <v>2743927.62</v>
      </c>
      <c r="AI327" s="66"/>
      <c r="AJ327" s="66"/>
      <c r="AK327" s="66"/>
      <c r="AL327" s="66">
        <f t="shared" si="811"/>
        <v>2690900</v>
      </c>
      <c r="AM327" s="66">
        <f t="shared" si="812"/>
        <v>2717255.07</v>
      </c>
      <c r="AN327" s="66">
        <f t="shared" si="813"/>
        <v>2743927.62</v>
      </c>
      <c r="AO327" s="66"/>
      <c r="AP327" s="66"/>
      <c r="AQ327" s="66"/>
      <c r="AR327" s="66">
        <f t="shared" si="815"/>
        <v>2690900</v>
      </c>
      <c r="AS327" s="66">
        <f t="shared" si="816"/>
        <v>2717255.07</v>
      </c>
      <c r="AT327" s="66">
        <f t="shared" si="817"/>
        <v>2743927.62</v>
      </c>
    </row>
    <row r="328" spans="1:46" ht="25.5">
      <c r="A328" s="146"/>
      <c r="B328" s="88" t="s">
        <v>207</v>
      </c>
      <c r="C328" s="5" t="s">
        <v>84</v>
      </c>
      <c r="D328" s="5" t="s">
        <v>21</v>
      </c>
      <c r="E328" s="5" t="s">
        <v>99</v>
      </c>
      <c r="F328" s="106" t="s">
        <v>277</v>
      </c>
      <c r="G328" s="61" t="s">
        <v>32</v>
      </c>
      <c r="H328" s="66">
        <f>H329</f>
        <v>2300000</v>
      </c>
      <c r="I328" s="66">
        <f t="shared" ref="I328:M328" si="869">I329</f>
        <v>2300000</v>
      </c>
      <c r="J328" s="66">
        <f t="shared" si="869"/>
        <v>2300000</v>
      </c>
      <c r="K328" s="66">
        <f t="shared" si="869"/>
        <v>836407.29</v>
      </c>
      <c r="L328" s="66">
        <f t="shared" si="869"/>
        <v>0</v>
      </c>
      <c r="M328" s="66">
        <f t="shared" si="869"/>
        <v>0</v>
      </c>
      <c r="N328" s="66">
        <f t="shared" si="769"/>
        <v>3136407.29</v>
      </c>
      <c r="O328" s="66">
        <f t="shared" si="770"/>
        <v>2300000</v>
      </c>
      <c r="P328" s="66">
        <f t="shared" si="771"/>
        <v>2300000</v>
      </c>
      <c r="Q328" s="66">
        <f t="shared" ref="Q328:S328" si="870">Q329</f>
        <v>0</v>
      </c>
      <c r="R328" s="66">
        <f t="shared" si="870"/>
        <v>0</v>
      </c>
      <c r="S328" s="66">
        <f t="shared" si="870"/>
        <v>0</v>
      </c>
      <c r="T328" s="66">
        <f t="shared" si="800"/>
        <v>3136407.29</v>
      </c>
      <c r="U328" s="66">
        <f t="shared" si="801"/>
        <v>2300000</v>
      </c>
      <c r="V328" s="66">
        <f t="shared" si="802"/>
        <v>2300000</v>
      </c>
      <c r="W328" s="66">
        <f t="shared" ref="W328:Y328" si="871">W329</f>
        <v>10465</v>
      </c>
      <c r="X328" s="66">
        <f t="shared" si="871"/>
        <v>0</v>
      </c>
      <c r="Y328" s="66">
        <f t="shared" si="871"/>
        <v>0</v>
      </c>
      <c r="Z328" s="66">
        <f t="shared" si="803"/>
        <v>3146872.29</v>
      </c>
      <c r="AA328" s="66">
        <f t="shared" si="804"/>
        <v>2300000</v>
      </c>
      <c r="AB328" s="66">
        <f t="shared" si="805"/>
        <v>2300000</v>
      </c>
      <c r="AC328" s="66">
        <f t="shared" ref="AC328:AE328" si="872">AC329</f>
        <v>48900</v>
      </c>
      <c r="AD328" s="66">
        <f t="shared" si="872"/>
        <v>0</v>
      </c>
      <c r="AE328" s="66">
        <f t="shared" si="872"/>
        <v>0</v>
      </c>
      <c r="AF328" s="66">
        <f t="shared" si="807"/>
        <v>3195772.29</v>
      </c>
      <c r="AG328" s="66">
        <f t="shared" si="808"/>
        <v>2300000</v>
      </c>
      <c r="AH328" s="66">
        <f t="shared" si="809"/>
        <v>2300000</v>
      </c>
      <c r="AI328" s="66">
        <f t="shared" ref="AI328:AK328" si="873">AI329</f>
        <v>-52900</v>
      </c>
      <c r="AJ328" s="66">
        <f t="shared" si="873"/>
        <v>0</v>
      </c>
      <c r="AK328" s="66">
        <f t="shared" si="873"/>
        <v>0</v>
      </c>
      <c r="AL328" s="66">
        <f t="shared" si="811"/>
        <v>3142872.29</v>
      </c>
      <c r="AM328" s="66">
        <f t="shared" si="812"/>
        <v>2300000</v>
      </c>
      <c r="AN328" s="66">
        <f t="shared" si="813"/>
        <v>2300000</v>
      </c>
      <c r="AO328" s="66">
        <f t="shared" ref="AO328:AQ328" si="874">AO329</f>
        <v>45000</v>
      </c>
      <c r="AP328" s="66">
        <f t="shared" si="874"/>
        <v>0</v>
      </c>
      <c r="AQ328" s="66">
        <f t="shared" si="874"/>
        <v>0</v>
      </c>
      <c r="AR328" s="66">
        <f t="shared" si="815"/>
        <v>3187872.29</v>
      </c>
      <c r="AS328" s="66">
        <f t="shared" si="816"/>
        <v>2300000</v>
      </c>
      <c r="AT328" s="66">
        <f t="shared" si="817"/>
        <v>2300000</v>
      </c>
    </row>
    <row r="329" spans="1:46" ht="25.5">
      <c r="A329" s="146"/>
      <c r="B329" s="92" t="s">
        <v>34</v>
      </c>
      <c r="C329" s="5" t="s">
        <v>84</v>
      </c>
      <c r="D329" s="5" t="s">
        <v>21</v>
      </c>
      <c r="E329" s="5" t="s">
        <v>99</v>
      </c>
      <c r="F329" s="106" t="s">
        <v>277</v>
      </c>
      <c r="G329" s="61" t="s">
        <v>33</v>
      </c>
      <c r="H329" s="66">
        <f>1580000+270000+450000</f>
        <v>2300000</v>
      </c>
      <c r="I329" s="66">
        <f>1580000+270000+450000</f>
        <v>2300000</v>
      </c>
      <c r="J329" s="66">
        <f>1580000+270000+450000</f>
        <v>2300000</v>
      </c>
      <c r="K329" s="66">
        <f>456900+379507.29</f>
        <v>836407.29</v>
      </c>
      <c r="L329" s="66"/>
      <c r="M329" s="66"/>
      <c r="N329" s="66">
        <f t="shared" si="769"/>
        <v>3136407.29</v>
      </c>
      <c r="O329" s="66">
        <f t="shared" si="770"/>
        <v>2300000</v>
      </c>
      <c r="P329" s="66">
        <f t="shared" si="771"/>
        <v>2300000</v>
      </c>
      <c r="Q329" s="66"/>
      <c r="R329" s="66"/>
      <c r="S329" s="66"/>
      <c r="T329" s="66">
        <f t="shared" si="800"/>
        <v>3136407.29</v>
      </c>
      <c r="U329" s="66">
        <f t="shared" si="801"/>
        <v>2300000</v>
      </c>
      <c r="V329" s="66">
        <f t="shared" si="802"/>
        <v>2300000</v>
      </c>
      <c r="W329" s="66">
        <v>10465</v>
      </c>
      <c r="X329" s="66"/>
      <c r="Y329" s="66"/>
      <c r="Z329" s="66">
        <f t="shared" si="803"/>
        <v>3146872.29</v>
      </c>
      <c r="AA329" s="66">
        <f t="shared" si="804"/>
        <v>2300000</v>
      </c>
      <c r="AB329" s="66">
        <f t="shared" si="805"/>
        <v>2300000</v>
      </c>
      <c r="AC329" s="66">
        <v>48900</v>
      </c>
      <c r="AD329" s="66"/>
      <c r="AE329" s="66"/>
      <c r="AF329" s="66">
        <f t="shared" si="807"/>
        <v>3195772.29</v>
      </c>
      <c r="AG329" s="66">
        <f t="shared" si="808"/>
        <v>2300000</v>
      </c>
      <c r="AH329" s="66">
        <f t="shared" si="809"/>
        <v>2300000</v>
      </c>
      <c r="AI329" s="66">
        <v>-52900</v>
      </c>
      <c r="AJ329" s="66"/>
      <c r="AK329" s="66"/>
      <c r="AL329" s="66">
        <f t="shared" si="811"/>
        <v>3142872.29</v>
      </c>
      <c r="AM329" s="66">
        <f t="shared" si="812"/>
        <v>2300000</v>
      </c>
      <c r="AN329" s="66">
        <f t="shared" si="813"/>
        <v>2300000</v>
      </c>
      <c r="AO329" s="66">
        <v>45000</v>
      </c>
      <c r="AP329" s="66"/>
      <c r="AQ329" s="66"/>
      <c r="AR329" s="66">
        <f t="shared" si="815"/>
        <v>3187872.29</v>
      </c>
      <c r="AS329" s="66">
        <f t="shared" si="816"/>
        <v>2300000</v>
      </c>
      <c r="AT329" s="66">
        <f t="shared" si="817"/>
        <v>2300000</v>
      </c>
    </row>
    <row r="330" spans="1:46">
      <c r="A330" s="146"/>
      <c r="B330" s="77" t="s">
        <v>47</v>
      </c>
      <c r="C330" s="5" t="s">
        <v>84</v>
      </c>
      <c r="D330" s="5" t="s">
        <v>21</v>
      </c>
      <c r="E330" s="5" t="s">
        <v>99</v>
      </c>
      <c r="F330" s="106" t="s">
        <v>277</v>
      </c>
      <c r="G330" s="41" t="s">
        <v>45</v>
      </c>
      <c r="H330" s="66">
        <f>H331+H332</f>
        <v>551800</v>
      </c>
      <c r="I330" s="66">
        <f t="shared" ref="I330:M330" si="875">I331+I332</f>
        <v>551800</v>
      </c>
      <c r="J330" s="66">
        <f t="shared" si="875"/>
        <v>551800</v>
      </c>
      <c r="K330" s="66">
        <f t="shared" si="875"/>
        <v>-456900</v>
      </c>
      <c r="L330" s="66">
        <f t="shared" si="875"/>
        <v>0</v>
      </c>
      <c r="M330" s="66">
        <f t="shared" si="875"/>
        <v>0</v>
      </c>
      <c r="N330" s="66">
        <f t="shared" si="769"/>
        <v>94900</v>
      </c>
      <c r="O330" s="66">
        <f t="shared" si="770"/>
        <v>551800</v>
      </c>
      <c r="P330" s="66">
        <f t="shared" si="771"/>
        <v>551800</v>
      </c>
      <c r="Q330" s="66">
        <f t="shared" ref="Q330:S330" si="876">Q331+Q332</f>
        <v>0</v>
      </c>
      <c r="R330" s="66">
        <f t="shared" si="876"/>
        <v>0</v>
      </c>
      <c r="S330" s="66">
        <f t="shared" si="876"/>
        <v>0</v>
      </c>
      <c r="T330" s="66">
        <f t="shared" si="800"/>
        <v>94900</v>
      </c>
      <c r="U330" s="66">
        <f t="shared" si="801"/>
        <v>551800</v>
      </c>
      <c r="V330" s="66">
        <f t="shared" si="802"/>
        <v>551800</v>
      </c>
      <c r="W330" s="66">
        <f t="shared" ref="W330:Y330" si="877">W331+W332</f>
        <v>0</v>
      </c>
      <c r="X330" s="66">
        <f t="shared" si="877"/>
        <v>0</v>
      </c>
      <c r="Y330" s="66">
        <f t="shared" si="877"/>
        <v>0</v>
      </c>
      <c r="Z330" s="66">
        <f t="shared" si="803"/>
        <v>94900</v>
      </c>
      <c r="AA330" s="66">
        <f t="shared" si="804"/>
        <v>551800</v>
      </c>
      <c r="AB330" s="66">
        <f t="shared" si="805"/>
        <v>551800</v>
      </c>
      <c r="AC330" s="66">
        <f t="shared" ref="AC330:AE330" si="878">AC331+AC332</f>
        <v>-48900</v>
      </c>
      <c r="AD330" s="66">
        <f t="shared" si="878"/>
        <v>0</v>
      </c>
      <c r="AE330" s="66">
        <f t="shared" si="878"/>
        <v>0</v>
      </c>
      <c r="AF330" s="66">
        <f t="shared" si="807"/>
        <v>46000</v>
      </c>
      <c r="AG330" s="66">
        <f t="shared" si="808"/>
        <v>551800</v>
      </c>
      <c r="AH330" s="66">
        <f t="shared" si="809"/>
        <v>551800</v>
      </c>
      <c r="AI330" s="66">
        <f t="shared" ref="AI330:AK330" si="879">AI331+AI332</f>
        <v>52900</v>
      </c>
      <c r="AJ330" s="66">
        <f t="shared" si="879"/>
        <v>0</v>
      </c>
      <c r="AK330" s="66">
        <f t="shared" si="879"/>
        <v>0</v>
      </c>
      <c r="AL330" s="66">
        <f t="shared" si="811"/>
        <v>98900</v>
      </c>
      <c r="AM330" s="66">
        <f t="shared" si="812"/>
        <v>551800</v>
      </c>
      <c r="AN330" s="66">
        <f t="shared" si="813"/>
        <v>551800</v>
      </c>
      <c r="AO330" s="66">
        <f t="shared" ref="AO330:AQ330" si="880">AO331+AO332</f>
        <v>0</v>
      </c>
      <c r="AP330" s="66">
        <f t="shared" si="880"/>
        <v>0</v>
      </c>
      <c r="AQ330" s="66">
        <f t="shared" si="880"/>
        <v>0</v>
      </c>
      <c r="AR330" s="66">
        <f t="shared" si="815"/>
        <v>98900</v>
      </c>
      <c r="AS330" s="66">
        <f t="shared" si="816"/>
        <v>551800</v>
      </c>
      <c r="AT330" s="66">
        <f t="shared" si="817"/>
        <v>551800</v>
      </c>
    </row>
    <row r="331" spans="1:46" ht="38.25">
      <c r="A331" s="146"/>
      <c r="B331" s="235" t="s">
        <v>464</v>
      </c>
      <c r="C331" s="5" t="s">
        <v>84</v>
      </c>
      <c r="D331" s="5" t="s">
        <v>21</v>
      </c>
      <c r="E331" s="5" t="s">
        <v>99</v>
      </c>
      <c r="F331" s="106" t="s">
        <v>277</v>
      </c>
      <c r="G331" s="41" t="s">
        <v>46</v>
      </c>
      <c r="H331" s="66">
        <v>505800</v>
      </c>
      <c r="I331" s="66">
        <v>505800</v>
      </c>
      <c r="J331" s="66">
        <v>505800</v>
      </c>
      <c r="K331" s="66">
        <v>-456900</v>
      </c>
      <c r="L331" s="66"/>
      <c r="M331" s="66"/>
      <c r="N331" s="66">
        <f t="shared" si="769"/>
        <v>48900</v>
      </c>
      <c r="O331" s="66">
        <f t="shared" si="770"/>
        <v>505800</v>
      </c>
      <c r="P331" s="66">
        <f t="shared" si="771"/>
        <v>505800</v>
      </c>
      <c r="Q331" s="66"/>
      <c r="R331" s="66"/>
      <c r="S331" s="66"/>
      <c r="T331" s="66">
        <f t="shared" si="800"/>
        <v>48900</v>
      </c>
      <c r="U331" s="66">
        <f t="shared" si="801"/>
        <v>505800</v>
      </c>
      <c r="V331" s="66">
        <f t="shared" si="802"/>
        <v>505800</v>
      </c>
      <c r="W331" s="66"/>
      <c r="X331" s="66"/>
      <c r="Y331" s="66"/>
      <c r="Z331" s="66">
        <f t="shared" si="803"/>
        <v>48900</v>
      </c>
      <c r="AA331" s="66">
        <f t="shared" si="804"/>
        <v>505800</v>
      </c>
      <c r="AB331" s="66">
        <f t="shared" si="805"/>
        <v>505800</v>
      </c>
      <c r="AC331" s="66">
        <v>-48900</v>
      </c>
      <c r="AD331" s="66"/>
      <c r="AE331" s="66"/>
      <c r="AF331" s="66">
        <f t="shared" si="807"/>
        <v>0</v>
      </c>
      <c r="AG331" s="66">
        <f t="shared" si="808"/>
        <v>505800</v>
      </c>
      <c r="AH331" s="66">
        <f t="shared" si="809"/>
        <v>505800</v>
      </c>
      <c r="AI331" s="66">
        <v>52900</v>
      </c>
      <c r="AJ331" s="66"/>
      <c r="AK331" s="66"/>
      <c r="AL331" s="66">
        <f t="shared" si="811"/>
        <v>52900</v>
      </c>
      <c r="AM331" s="66">
        <f t="shared" si="812"/>
        <v>505800</v>
      </c>
      <c r="AN331" s="66">
        <f t="shared" si="813"/>
        <v>505800</v>
      </c>
      <c r="AO331" s="66"/>
      <c r="AP331" s="66"/>
      <c r="AQ331" s="66"/>
      <c r="AR331" s="66">
        <f t="shared" si="815"/>
        <v>52900</v>
      </c>
      <c r="AS331" s="66">
        <f t="shared" si="816"/>
        <v>505800</v>
      </c>
      <c r="AT331" s="66">
        <f t="shared" si="817"/>
        <v>505800</v>
      </c>
    </row>
    <row r="332" spans="1:46">
      <c r="A332" s="146"/>
      <c r="B332" s="164" t="s">
        <v>55</v>
      </c>
      <c r="C332" s="5" t="s">
        <v>84</v>
      </c>
      <c r="D332" s="5" t="s">
        <v>21</v>
      </c>
      <c r="E332" s="5" t="s">
        <v>99</v>
      </c>
      <c r="F332" s="106" t="s">
        <v>277</v>
      </c>
      <c r="G332" s="41" t="s">
        <v>56</v>
      </c>
      <c r="H332" s="66">
        <v>46000</v>
      </c>
      <c r="I332" s="66">
        <v>46000</v>
      </c>
      <c r="J332" s="66">
        <v>46000</v>
      </c>
      <c r="K332" s="66"/>
      <c r="L332" s="66"/>
      <c r="M332" s="66"/>
      <c r="N332" s="66">
        <f t="shared" si="769"/>
        <v>46000</v>
      </c>
      <c r="O332" s="66">
        <f t="shared" si="770"/>
        <v>46000</v>
      </c>
      <c r="P332" s="66">
        <f t="shared" si="771"/>
        <v>46000</v>
      </c>
      <c r="Q332" s="66"/>
      <c r="R332" s="66"/>
      <c r="S332" s="66"/>
      <c r="T332" s="66">
        <f t="shared" si="800"/>
        <v>46000</v>
      </c>
      <c r="U332" s="66">
        <f t="shared" si="801"/>
        <v>46000</v>
      </c>
      <c r="V332" s="66">
        <f t="shared" si="802"/>
        <v>46000</v>
      </c>
      <c r="W332" s="66"/>
      <c r="X332" s="66"/>
      <c r="Y332" s="66"/>
      <c r="Z332" s="66">
        <f t="shared" si="803"/>
        <v>46000</v>
      </c>
      <c r="AA332" s="66">
        <f t="shared" si="804"/>
        <v>46000</v>
      </c>
      <c r="AB332" s="66">
        <f t="shared" si="805"/>
        <v>46000</v>
      </c>
      <c r="AC332" s="66"/>
      <c r="AD332" s="66"/>
      <c r="AE332" s="66"/>
      <c r="AF332" s="66">
        <f t="shared" si="807"/>
        <v>46000</v>
      </c>
      <c r="AG332" s="66">
        <f t="shared" si="808"/>
        <v>46000</v>
      </c>
      <c r="AH332" s="66">
        <f t="shared" si="809"/>
        <v>46000</v>
      </c>
      <c r="AI332" s="66"/>
      <c r="AJ332" s="66"/>
      <c r="AK332" s="66"/>
      <c r="AL332" s="66">
        <f t="shared" si="811"/>
        <v>46000</v>
      </c>
      <c r="AM332" s="66">
        <f t="shared" si="812"/>
        <v>46000</v>
      </c>
      <c r="AN332" s="66">
        <f t="shared" si="813"/>
        <v>46000</v>
      </c>
      <c r="AO332" s="66"/>
      <c r="AP332" s="66"/>
      <c r="AQ332" s="66"/>
      <c r="AR332" s="66">
        <f t="shared" si="815"/>
        <v>46000</v>
      </c>
      <c r="AS332" s="66">
        <f t="shared" si="816"/>
        <v>46000</v>
      </c>
      <c r="AT332" s="66">
        <f t="shared" si="817"/>
        <v>46000</v>
      </c>
    </row>
    <row r="333" spans="1:46" ht="25.5">
      <c r="A333" s="146"/>
      <c r="B333" s="164" t="s">
        <v>361</v>
      </c>
      <c r="C333" s="40" t="s">
        <v>84</v>
      </c>
      <c r="D333" s="40" t="s">
        <v>21</v>
      </c>
      <c r="E333" s="40" t="s">
        <v>99</v>
      </c>
      <c r="F333" s="106" t="s">
        <v>360</v>
      </c>
      <c r="G333" s="41"/>
      <c r="H333" s="66">
        <f>H334</f>
        <v>0</v>
      </c>
      <c r="I333" s="66">
        <f t="shared" ref="I333:M334" si="881">I334</f>
        <v>0</v>
      </c>
      <c r="J333" s="66">
        <f t="shared" si="881"/>
        <v>0</v>
      </c>
      <c r="K333" s="66">
        <f t="shared" si="881"/>
        <v>3349150.85</v>
      </c>
      <c r="L333" s="66">
        <f t="shared" si="881"/>
        <v>0</v>
      </c>
      <c r="M333" s="66">
        <f t="shared" si="881"/>
        <v>0</v>
      </c>
      <c r="N333" s="66">
        <f t="shared" ref="N333:N335" si="882">H333+K333</f>
        <v>3349150.85</v>
      </c>
      <c r="O333" s="66">
        <f t="shared" ref="O333:O335" si="883">I333+L333</f>
        <v>0</v>
      </c>
      <c r="P333" s="66">
        <f t="shared" ref="P333:P335" si="884">J333+M333</f>
        <v>0</v>
      </c>
      <c r="Q333" s="66">
        <f t="shared" ref="Q333:S334" si="885">Q334</f>
        <v>0</v>
      </c>
      <c r="R333" s="66">
        <f t="shared" si="885"/>
        <v>0</v>
      </c>
      <c r="S333" s="66">
        <f t="shared" si="885"/>
        <v>0</v>
      </c>
      <c r="T333" s="66">
        <f t="shared" si="800"/>
        <v>3349150.85</v>
      </c>
      <c r="U333" s="66">
        <f t="shared" si="801"/>
        <v>0</v>
      </c>
      <c r="V333" s="66">
        <f t="shared" si="802"/>
        <v>0</v>
      </c>
      <c r="W333" s="66">
        <f t="shared" ref="W333:Y334" si="886">W334</f>
        <v>0</v>
      </c>
      <c r="X333" s="66">
        <f t="shared" si="886"/>
        <v>0</v>
      </c>
      <c r="Y333" s="66">
        <f t="shared" si="886"/>
        <v>0</v>
      </c>
      <c r="Z333" s="66">
        <f t="shared" si="803"/>
        <v>3349150.85</v>
      </c>
      <c r="AA333" s="66">
        <f t="shared" si="804"/>
        <v>0</v>
      </c>
      <c r="AB333" s="66">
        <f t="shared" si="805"/>
        <v>0</v>
      </c>
      <c r="AC333" s="66">
        <f t="shared" ref="AC333:AE334" si="887">AC334</f>
        <v>0</v>
      </c>
      <c r="AD333" s="66">
        <f t="shared" si="887"/>
        <v>0</v>
      </c>
      <c r="AE333" s="66">
        <f t="shared" si="887"/>
        <v>0</v>
      </c>
      <c r="AF333" s="66">
        <f t="shared" si="807"/>
        <v>3349150.85</v>
      </c>
      <c r="AG333" s="66">
        <f t="shared" si="808"/>
        <v>0</v>
      </c>
      <c r="AH333" s="66">
        <f t="shared" si="809"/>
        <v>0</v>
      </c>
      <c r="AI333" s="66">
        <f t="shared" ref="AI333:AK334" si="888">AI334</f>
        <v>0</v>
      </c>
      <c r="AJ333" s="66">
        <f t="shared" si="888"/>
        <v>0</v>
      </c>
      <c r="AK333" s="66">
        <f t="shared" si="888"/>
        <v>0</v>
      </c>
      <c r="AL333" s="66">
        <f t="shared" si="811"/>
        <v>3349150.85</v>
      </c>
      <c r="AM333" s="66">
        <f t="shared" si="812"/>
        <v>0</v>
      </c>
      <c r="AN333" s="66">
        <f t="shared" si="813"/>
        <v>0</v>
      </c>
      <c r="AO333" s="66">
        <f t="shared" ref="AO333:AQ334" si="889">AO334</f>
        <v>0</v>
      </c>
      <c r="AP333" s="66">
        <f t="shared" si="889"/>
        <v>0</v>
      </c>
      <c r="AQ333" s="66">
        <f t="shared" si="889"/>
        <v>0</v>
      </c>
      <c r="AR333" s="66">
        <f t="shared" si="815"/>
        <v>3349150.85</v>
      </c>
      <c r="AS333" s="66">
        <f t="shared" si="816"/>
        <v>0</v>
      </c>
      <c r="AT333" s="66">
        <f t="shared" si="817"/>
        <v>0</v>
      </c>
    </row>
    <row r="334" spans="1:46" ht="25.5">
      <c r="A334" s="146"/>
      <c r="B334" s="88" t="s">
        <v>207</v>
      </c>
      <c r="C334" s="40" t="s">
        <v>84</v>
      </c>
      <c r="D334" s="40" t="s">
        <v>21</v>
      </c>
      <c r="E334" s="40" t="s">
        <v>99</v>
      </c>
      <c r="F334" s="106" t="s">
        <v>360</v>
      </c>
      <c r="G334" s="41" t="s">
        <v>32</v>
      </c>
      <c r="H334" s="66">
        <f>H335</f>
        <v>0</v>
      </c>
      <c r="I334" s="66">
        <f t="shared" si="881"/>
        <v>0</v>
      </c>
      <c r="J334" s="66">
        <f t="shared" si="881"/>
        <v>0</v>
      </c>
      <c r="K334" s="66">
        <f t="shared" si="881"/>
        <v>3349150.85</v>
      </c>
      <c r="L334" s="66">
        <f t="shared" si="881"/>
        <v>0</v>
      </c>
      <c r="M334" s="66">
        <f t="shared" si="881"/>
        <v>0</v>
      </c>
      <c r="N334" s="66">
        <f t="shared" si="882"/>
        <v>3349150.85</v>
      </c>
      <c r="O334" s="66">
        <f t="shared" si="883"/>
        <v>0</v>
      </c>
      <c r="P334" s="66">
        <f t="shared" si="884"/>
        <v>0</v>
      </c>
      <c r="Q334" s="66">
        <f t="shared" si="885"/>
        <v>0</v>
      </c>
      <c r="R334" s="66">
        <f t="shared" si="885"/>
        <v>0</v>
      </c>
      <c r="S334" s="66">
        <f t="shared" si="885"/>
        <v>0</v>
      </c>
      <c r="T334" s="66">
        <f t="shared" si="800"/>
        <v>3349150.85</v>
      </c>
      <c r="U334" s="66">
        <f t="shared" si="801"/>
        <v>0</v>
      </c>
      <c r="V334" s="66">
        <f t="shared" si="802"/>
        <v>0</v>
      </c>
      <c r="W334" s="66">
        <f t="shared" si="886"/>
        <v>0</v>
      </c>
      <c r="X334" s="66">
        <f t="shared" si="886"/>
        <v>0</v>
      </c>
      <c r="Y334" s="66">
        <f t="shared" si="886"/>
        <v>0</v>
      </c>
      <c r="Z334" s="66">
        <f t="shared" si="803"/>
        <v>3349150.85</v>
      </c>
      <c r="AA334" s="66">
        <f t="shared" si="804"/>
        <v>0</v>
      </c>
      <c r="AB334" s="66">
        <f t="shared" si="805"/>
        <v>0</v>
      </c>
      <c r="AC334" s="66">
        <f t="shared" si="887"/>
        <v>0</v>
      </c>
      <c r="AD334" s="66">
        <f t="shared" si="887"/>
        <v>0</v>
      </c>
      <c r="AE334" s="66">
        <f t="shared" si="887"/>
        <v>0</v>
      </c>
      <c r="AF334" s="66">
        <f t="shared" si="807"/>
        <v>3349150.85</v>
      </c>
      <c r="AG334" s="66">
        <f t="shared" si="808"/>
        <v>0</v>
      </c>
      <c r="AH334" s="66">
        <f t="shared" si="809"/>
        <v>0</v>
      </c>
      <c r="AI334" s="66">
        <f t="shared" si="888"/>
        <v>0</v>
      </c>
      <c r="AJ334" s="66">
        <f t="shared" si="888"/>
        <v>0</v>
      </c>
      <c r="AK334" s="66">
        <f t="shared" si="888"/>
        <v>0</v>
      </c>
      <c r="AL334" s="66">
        <f t="shared" si="811"/>
        <v>3349150.85</v>
      </c>
      <c r="AM334" s="66">
        <f t="shared" si="812"/>
        <v>0</v>
      </c>
      <c r="AN334" s="66">
        <f t="shared" si="813"/>
        <v>0</v>
      </c>
      <c r="AO334" s="66">
        <f t="shared" si="889"/>
        <v>0</v>
      </c>
      <c r="AP334" s="66">
        <f t="shared" si="889"/>
        <v>0</v>
      </c>
      <c r="AQ334" s="66">
        <f t="shared" si="889"/>
        <v>0</v>
      </c>
      <c r="AR334" s="66">
        <f t="shared" si="815"/>
        <v>3349150.85</v>
      </c>
      <c r="AS334" s="66">
        <f t="shared" si="816"/>
        <v>0</v>
      </c>
      <c r="AT334" s="66">
        <f t="shared" si="817"/>
        <v>0</v>
      </c>
    </row>
    <row r="335" spans="1:46" ht="25.5">
      <c r="A335" s="146"/>
      <c r="B335" s="92" t="s">
        <v>34</v>
      </c>
      <c r="C335" s="40" t="s">
        <v>84</v>
      </c>
      <c r="D335" s="40" t="s">
        <v>21</v>
      </c>
      <c r="E335" s="40" t="s">
        <v>99</v>
      </c>
      <c r="F335" s="106" t="s">
        <v>360</v>
      </c>
      <c r="G335" s="41" t="s">
        <v>33</v>
      </c>
      <c r="H335" s="66"/>
      <c r="I335" s="66"/>
      <c r="J335" s="66"/>
      <c r="K335" s="66">
        <v>3349150.85</v>
      </c>
      <c r="L335" s="66"/>
      <c r="M335" s="66"/>
      <c r="N335" s="66">
        <f t="shared" si="882"/>
        <v>3349150.85</v>
      </c>
      <c r="O335" s="66">
        <f t="shared" si="883"/>
        <v>0</v>
      </c>
      <c r="P335" s="66">
        <f t="shared" si="884"/>
        <v>0</v>
      </c>
      <c r="Q335" s="66"/>
      <c r="R335" s="66"/>
      <c r="S335" s="66"/>
      <c r="T335" s="66">
        <f t="shared" si="800"/>
        <v>3349150.85</v>
      </c>
      <c r="U335" s="66">
        <f t="shared" si="801"/>
        <v>0</v>
      </c>
      <c r="V335" s="66">
        <f t="shared" si="802"/>
        <v>0</v>
      </c>
      <c r="W335" s="66"/>
      <c r="X335" s="66"/>
      <c r="Y335" s="66"/>
      <c r="Z335" s="66">
        <f t="shared" si="803"/>
        <v>3349150.85</v>
      </c>
      <c r="AA335" s="66">
        <f t="shared" si="804"/>
        <v>0</v>
      </c>
      <c r="AB335" s="66">
        <f t="shared" si="805"/>
        <v>0</v>
      </c>
      <c r="AC335" s="66"/>
      <c r="AD335" s="66"/>
      <c r="AE335" s="66"/>
      <c r="AF335" s="66">
        <f t="shared" si="807"/>
        <v>3349150.85</v>
      </c>
      <c r="AG335" s="66">
        <f t="shared" si="808"/>
        <v>0</v>
      </c>
      <c r="AH335" s="66">
        <f t="shared" si="809"/>
        <v>0</v>
      </c>
      <c r="AI335" s="66"/>
      <c r="AJ335" s="66"/>
      <c r="AK335" s="66"/>
      <c r="AL335" s="66">
        <f t="shared" si="811"/>
        <v>3349150.85</v>
      </c>
      <c r="AM335" s="66">
        <f t="shared" si="812"/>
        <v>0</v>
      </c>
      <c r="AN335" s="66">
        <f t="shared" si="813"/>
        <v>0</v>
      </c>
      <c r="AO335" s="66"/>
      <c r="AP335" s="66"/>
      <c r="AQ335" s="66"/>
      <c r="AR335" s="66">
        <f t="shared" si="815"/>
        <v>3349150.85</v>
      </c>
      <c r="AS335" s="66">
        <f t="shared" si="816"/>
        <v>0</v>
      </c>
      <c r="AT335" s="66">
        <f t="shared" si="817"/>
        <v>0</v>
      </c>
    </row>
    <row r="336" spans="1:46" ht="25.5">
      <c r="A336" s="127"/>
      <c r="B336" s="80" t="s">
        <v>265</v>
      </c>
      <c r="C336" s="40" t="s">
        <v>84</v>
      </c>
      <c r="D336" s="40" t="s">
        <v>21</v>
      </c>
      <c r="E336" s="40" t="s">
        <v>99</v>
      </c>
      <c r="F336" s="106" t="s">
        <v>266</v>
      </c>
      <c r="G336" s="41"/>
      <c r="H336" s="70">
        <f>H337</f>
        <v>27045000</v>
      </c>
      <c r="I336" s="70">
        <f t="shared" ref="I336:M337" si="890">I337</f>
        <v>0</v>
      </c>
      <c r="J336" s="70">
        <f t="shared" si="890"/>
        <v>0</v>
      </c>
      <c r="K336" s="70">
        <f t="shared" si="890"/>
        <v>0</v>
      </c>
      <c r="L336" s="70">
        <f t="shared" si="890"/>
        <v>0</v>
      </c>
      <c r="M336" s="70">
        <f t="shared" si="890"/>
        <v>0</v>
      </c>
      <c r="N336" s="70">
        <f t="shared" ref="N336:P338" si="891">H336+K336</f>
        <v>27045000</v>
      </c>
      <c r="O336" s="70">
        <f t="shared" si="891"/>
        <v>0</v>
      </c>
      <c r="P336" s="70">
        <f t="shared" si="891"/>
        <v>0</v>
      </c>
      <c r="Q336" s="70">
        <f t="shared" ref="Q336:S337" si="892">Q337</f>
        <v>0</v>
      </c>
      <c r="R336" s="70">
        <f t="shared" si="892"/>
        <v>0</v>
      </c>
      <c r="S336" s="70">
        <f t="shared" si="892"/>
        <v>0</v>
      </c>
      <c r="T336" s="70">
        <f t="shared" ref="T336:V338" si="893">N336+Q336</f>
        <v>27045000</v>
      </c>
      <c r="U336" s="70">
        <f t="shared" si="893"/>
        <v>0</v>
      </c>
      <c r="V336" s="70">
        <f t="shared" si="893"/>
        <v>0</v>
      </c>
      <c r="W336" s="70">
        <f t="shared" ref="W336:Y337" si="894">W337</f>
        <v>-200780</v>
      </c>
      <c r="X336" s="70">
        <f t="shared" si="894"/>
        <v>0</v>
      </c>
      <c r="Y336" s="70">
        <f t="shared" si="894"/>
        <v>0</v>
      </c>
      <c r="Z336" s="70">
        <f t="shared" ref="Z336:AB338" si="895">T336+W336</f>
        <v>26844220</v>
      </c>
      <c r="AA336" s="70">
        <f t="shared" si="895"/>
        <v>0</v>
      </c>
      <c r="AB336" s="70">
        <f t="shared" si="895"/>
        <v>0</v>
      </c>
      <c r="AC336" s="70">
        <f t="shared" ref="AC336:AE337" si="896">AC337</f>
        <v>0</v>
      </c>
      <c r="AD336" s="70">
        <f t="shared" si="896"/>
        <v>0</v>
      </c>
      <c r="AE336" s="70">
        <f t="shared" si="896"/>
        <v>0</v>
      </c>
      <c r="AF336" s="70">
        <f t="shared" si="807"/>
        <v>26844220</v>
      </c>
      <c r="AG336" s="70">
        <f t="shared" si="808"/>
        <v>0</v>
      </c>
      <c r="AH336" s="70">
        <f t="shared" si="809"/>
        <v>0</v>
      </c>
      <c r="AI336" s="70">
        <f t="shared" ref="AI336:AK337" si="897">AI337</f>
        <v>-109600</v>
      </c>
      <c r="AJ336" s="70">
        <f t="shared" si="897"/>
        <v>0</v>
      </c>
      <c r="AK336" s="70">
        <f t="shared" si="897"/>
        <v>0</v>
      </c>
      <c r="AL336" s="70">
        <f t="shared" si="811"/>
        <v>26734620</v>
      </c>
      <c r="AM336" s="70">
        <f t="shared" si="812"/>
        <v>0</v>
      </c>
      <c r="AN336" s="70">
        <f t="shared" si="813"/>
        <v>0</v>
      </c>
      <c r="AO336" s="70">
        <f t="shared" ref="AO336:AQ337" si="898">AO337</f>
        <v>-462919.55</v>
      </c>
      <c r="AP336" s="70">
        <f t="shared" si="898"/>
        <v>0</v>
      </c>
      <c r="AQ336" s="70">
        <f t="shared" si="898"/>
        <v>0</v>
      </c>
      <c r="AR336" s="70">
        <f t="shared" si="815"/>
        <v>26271700.449999999</v>
      </c>
      <c r="AS336" s="70">
        <f t="shared" si="816"/>
        <v>0</v>
      </c>
      <c r="AT336" s="70">
        <f t="shared" si="817"/>
        <v>0</v>
      </c>
    </row>
    <row r="337" spans="1:46" ht="25.5">
      <c r="A337" s="127"/>
      <c r="B337" s="88" t="s">
        <v>207</v>
      </c>
      <c r="C337" s="40" t="s">
        <v>84</v>
      </c>
      <c r="D337" s="40" t="s">
        <v>21</v>
      </c>
      <c r="E337" s="40" t="s">
        <v>99</v>
      </c>
      <c r="F337" s="106" t="s">
        <v>266</v>
      </c>
      <c r="G337" s="61" t="s">
        <v>32</v>
      </c>
      <c r="H337" s="70">
        <f>H338</f>
        <v>27045000</v>
      </c>
      <c r="I337" s="70">
        <f t="shared" si="890"/>
        <v>0</v>
      </c>
      <c r="J337" s="70">
        <f t="shared" si="890"/>
        <v>0</v>
      </c>
      <c r="K337" s="70">
        <f t="shared" si="890"/>
        <v>0</v>
      </c>
      <c r="L337" s="70">
        <f t="shared" si="890"/>
        <v>0</v>
      </c>
      <c r="M337" s="70">
        <f t="shared" si="890"/>
        <v>0</v>
      </c>
      <c r="N337" s="70">
        <f t="shared" si="891"/>
        <v>27045000</v>
      </c>
      <c r="O337" s="70">
        <f t="shared" si="891"/>
        <v>0</v>
      </c>
      <c r="P337" s="70">
        <f t="shared" si="891"/>
        <v>0</v>
      </c>
      <c r="Q337" s="70">
        <f t="shared" si="892"/>
        <v>0</v>
      </c>
      <c r="R337" s="70">
        <f t="shared" si="892"/>
        <v>0</v>
      </c>
      <c r="S337" s="70">
        <f t="shared" si="892"/>
        <v>0</v>
      </c>
      <c r="T337" s="70">
        <f t="shared" si="893"/>
        <v>27045000</v>
      </c>
      <c r="U337" s="70">
        <f t="shared" si="893"/>
        <v>0</v>
      </c>
      <c r="V337" s="70">
        <f t="shared" si="893"/>
        <v>0</v>
      </c>
      <c r="W337" s="70">
        <f t="shared" si="894"/>
        <v>-200780</v>
      </c>
      <c r="X337" s="70">
        <f t="shared" si="894"/>
        <v>0</v>
      </c>
      <c r="Y337" s="70">
        <f t="shared" si="894"/>
        <v>0</v>
      </c>
      <c r="Z337" s="70">
        <f t="shared" si="895"/>
        <v>26844220</v>
      </c>
      <c r="AA337" s="70">
        <f t="shared" si="895"/>
        <v>0</v>
      </c>
      <c r="AB337" s="70">
        <f t="shared" si="895"/>
        <v>0</v>
      </c>
      <c r="AC337" s="70">
        <f t="shared" si="896"/>
        <v>0</v>
      </c>
      <c r="AD337" s="70">
        <f t="shared" si="896"/>
        <v>0</v>
      </c>
      <c r="AE337" s="70">
        <f t="shared" si="896"/>
        <v>0</v>
      </c>
      <c r="AF337" s="70">
        <f t="shared" si="807"/>
        <v>26844220</v>
      </c>
      <c r="AG337" s="70">
        <f t="shared" si="808"/>
        <v>0</v>
      </c>
      <c r="AH337" s="70">
        <f t="shared" si="809"/>
        <v>0</v>
      </c>
      <c r="AI337" s="70">
        <f t="shared" si="897"/>
        <v>-109600</v>
      </c>
      <c r="AJ337" s="70">
        <f t="shared" si="897"/>
        <v>0</v>
      </c>
      <c r="AK337" s="70">
        <f t="shared" si="897"/>
        <v>0</v>
      </c>
      <c r="AL337" s="70">
        <f t="shared" si="811"/>
        <v>26734620</v>
      </c>
      <c r="AM337" s="70">
        <f t="shared" si="812"/>
        <v>0</v>
      </c>
      <c r="AN337" s="70">
        <f t="shared" si="813"/>
        <v>0</v>
      </c>
      <c r="AO337" s="70">
        <f t="shared" si="898"/>
        <v>-462919.55</v>
      </c>
      <c r="AP337" s="70">
        <f t="shared" si="898"/>
        <v>0</v>
      </c>
      <c r="AQ337" s="70">
        <f t="shared" si="898"/>
        <v>0</v>
      </c>
      <c r="AR337" s="70">
        <f t="shared" si="815"/>
        <v>26271700.449999999</v>
      </c>
      <c r="AS337" s="70">
        <f t="shared" si="816"/>
        <v>0</v>
      </c>
      <c r="AT337" s="70">
        <f t="shared" si="817"/>
        <v>0</v>
      </c>
    </row>
    <row r="338" spans="1:46" ht="25.5">
      <c r="A338" s="127"/>
      <c r="B338" s="92" t="s">
        <v>34</v>
      </c>
      <c r="C338" s="40" t="s">
        <v>84</v>
      </c>
      <c r="D338" s="40" t="s">
        <v>21</v>
      </c>
      <c r="E338" s="40" t="s">
        <v>99</v>
      </c>
      <c r="F338" s="106" t="s">
        <v>266</v>
      </c>
      <c r="G338" s="61" t="s">
        <v>33</v>
      </c>
      <c r="H338" s="70">
        <v>27045000</v>
      </c>
      <c r="I338" s="70"/>
      <c r="J338" s="70"/>
      <c r="K338" s="70"/>
      <c r="L338" s="70"/>
      <c r="M338" s="70"/>
      <c r="N338" s="70">
        <f t="shared" si="891"/>
        <v>27045000</v>
      </c>
      <c r="O338" s="70">
        <f t="shared" si="891"/>
        <v>0</v>
      </c>
      <c r="P338" s="70">
        <f t="shared" si="891"/>
        <v>0</v>
      </c>
      <c r="Q338" s="70"/>
      <c r="R338" s="70"/>
      <c r="S338" s="70"/>
      <c r="T338" s="70">
        <f t="shared" si="893"/>
        <v>27045000</v>
      </c>
      <c r="U338" s="70">
        <f t="shared" si="893"/>
        <v>0</v>
      </c>
      <c r="V338" s="70">
        <f t="shared" si="893"/>
        <v>0</v>
      </c>
      <c r="W338" s="70">
        <f>-408620+207840</f>
        <v>-200780</v>
      </c>
      <c r="X338" s="70"/>
      <c r="Y338" s="70"/>
      <c r="Z338" s="70">
        <f t="shared" si="895"/>
        <v>26844220</v>
      </c>
      <c r="AA338" s="70">
        <f t="shared" si="895"/>
        <v>0</v>
      </c>
      <c r="AB338" s="70">
        <f t="shared" si="895"/>
        <v>0</v>
      </c>
      <c r="AC338" s="70"/>
      <c r="AD338" s="70"/>
      <c r="AE338" s="70"/>
      <c r="AF338" s="70">
        <f t="shared" si="807"/>
        <v>26844220</v>
      </c>
      <c r="AG338" s="70">
        <f t="shared" si="808"/>
        <v>0</v>
      </c>
      <c r="AH338" s="70">
        <f t="shared" si="809"/>
        <v>0</v>
      </c>
      <c r="AI338" s="70">
        <v>-109600</v>
      </c>
      <c r="AJ338" s="70"/>
      <c r="AK338" s="70"/>
      <c r="AL338" s="70">
        <f t="shared" si="811"/>
        <v>26734620</v>
      </c>
      <c r="AM338" s="70">
        <f t="shared" si="812"/>
        <v>0</v>
      </c>
      <c r="AN338" s="70">
        <f t="shared" si="813"/>
        <v>0</v>
      </c>
      <c r="AO338" s="70">
        <f>-462419.55-500</f>
        <v>-462919.55</v>
      </c>
      <c r="AP338" s="70"/>
      <c r="AQ338" s="70"/>
      <c r="AR338" s="70">
        <f t="shared" si="815"/>
        <v>26271700.449999999</v>
      </c>
      <c r="AS338" s="70">
        <f t="shared" si="816"/>
        <v>0</v>
      </c>
      <c r="AT338" s="70">
        <f t="shared" si="817"/>
        <v>0</v>
      </c>
    </row>
    <row r="339" spans="1:46" ht="51">
      <c r="A339" s="127"/>
      <c r="B339" s="77" t="s">
        <v>466</v>
      </c>
      <c r="C339" s="222" t="s">
        <v>84</v>
      </c>
      <c r="D339" s="222" t="s">
        <v>21</v>
      </c>
      <c r="E339" s="222" t="s">
        <v>99</v>
      </c>
      <c r="F339" s="223" t="s">
        <v>465</v>
      </c>
      <c r="G339" s="224"/>
      <c r="H339" s="70"/>
      <c r="I339" s="70"/>
      <c r="J339" s="70"/>
      <c r="K339" s="70"/>
      <c r="L339" s="70"/>
      <c r="M339" s="70"/>
      <c r="N339" s="70"/>
      <c r="O339" s="70"/>
      <c r="P339" s="70"/>
      <c r="Q339" s="70"/>
      <c r="R339" s="70"/>
      <c r="S339" s="70"/>
      <c r="T339" s="70"/>
      <c r="U339" s="70"/>
      <c r="V339" s="70"/>
      <c r="W339" s="70"/>
      <c r="X339" s="70"/>
      <c r="Y339" s="70"/>
      <c r="Z339" s="70"/>
      <c r="AA339" s="70"/>
      <c r="AB339" s="70"/>
      <c r="AC339" s="70"/>
      <c r="AD339" s="70"/>
      <c r="AE339" s="70"/>
      <c r="AF339" s="70"/>
      <c r="AG339" s="70"/>
      <c r="AH339" s="70"/>
      <c r="AI339" s="70">
        <f>AI340</f>
        <v>2665232</v>
      </c>
      <c r="AJ339" s="70">
        <f t="shared" ref="AJ339:AK340" si="899">AJ340</f>
        <v>0</v>
      </c>
      <c r="AK339" s="70">
        <f t="shared" si="899"/>
        <v>0</v>
      </c>
      <c r="AL339" s="70">
        <f t="shared" ref="AL339:AL341" si="900">AF339+AI339</f>
        <v>2665232</v>
      </c>
      <c r="AM339" s="70">
        <f t="shared" ref="AM339:AM341" si="901">AG339+AJ339</f>
        <v>0</v>
      </c>
      <c r="AN339" s="70">
        <f t="shared" ref="AN339:AN341" si="902">AH339+AK339</f>
        <v>0</v>
      </c>
      <c r="AO339" s="70">
        <f>AO340</f>
        <v>0</v>
      </c>
      <c r="AP339" s="70">
        <f t="shared" ref="AP339:AQ340" si="903">AP340</f>
        <v>0</v>
      </c>
      <c r="AQ339" s="70">
        <f t="shared" si="903"/>
        <v>0</v>
      </c>
      <c r="AR339" s="70">
        <f t="shared" si="815"/>
        <v>2665232</v>
      </c>
      <c r="AS339" s="70">
        <f t="shared" si="816"/>
        <v>0</v>
      </c>
      <c r="AT339" s="70">
        <f t="shared" si="817"/>
        <v>0</v>
      </c>
    </row>
    <row r="340" spans="1:46" ht="25.5">
      <c r="A340" s="127"/>
      <c r="B340" s="88" t="s">
        <v>207</v>
      </c>
      <c r="C340" s="222" t="s">
        <v>84</v>
      </c>
      <c r="D340" s="222" t="s">
        <v>21</v>
      </c>
      <c r="E340" s="222" t="s">
        <v>99</v>
      </c>
      <c r="F340" s="223" t="s">
        <v>465</v>
      </c>
      <c r="G340" s="224" t="s">
        <v>32</v>
      </c>
      <c r="H340" s="70"/>
      <c r="I340" s="70"/>
      <c r="J340" s="70"/>
      <c r="K340" s="70"/>
      <c r="L340" s="70"/>
      <c r="M340" s="70"/>
      <c r="N340" s="70"/>
      <c r="O340" s="70"/>
      <c r="P340" s="70"/>
      <c r="Q340" s="70"/>
      <c r="R340" s="70"/>
      <c r="S340" s="70"/>
      <c r="T340" s="70"/>
      <c r="U340" s="70"/>
      <c r="V340" s="70"/>
      <c r="W340" s="70"/>
      <c r="X340" s="70"/>
      <c r="Y340" s="70"/>
      <c r="Z340" s="70"/>
      <c r="AA340" s="70"/>
      <c r="AB340" s="70"/>
      <c r="AC340" s="70"/>
      <c r="AD340" s="70"/>
      <c r="AE340" s="70"/>
      <c r="AF340" s="70"/>
      <c r="AG340" s="70"/>
      <c r="AH340" s="70"/>
      <c r="AI340" s="70">
        <f>AI341</f>
        <v>2665232</v>
      </c>
      <c r="AJ340" s="70">
        <f t="shared" si="899"/>
        <v>0</v>
      </c>
      <c r="AK340" s="70">
        <f t="shared" si="899"/>
        <v>0</v>
      </c>
      <c r="AL340" s="70">
        <f t="shared" si="900"/>
        <v>2665232</v>
      </c>
      <c r="AM340" s="70">
        <f t="shared" si="901"/>
        <v>0</v>
      </c>
      <c r="AN340" s="70">
        <f t="shared" si="902"/>
        <v>0</v>
      </c>
      <c r="AO340" s="70">
        <f>AO341</f>
        <v>0</v>
      </c>
      <c r="AP340" s="70">
        <f t="shared" si="903"/>
        <v>0</v>
      </c>
      <c r="AQ340" s="70">
        <f t="shared" si="903"/>
        <v>0</v>
      </c>
      <c r="AR340" s="70">
        <f t="shared" si="815"/>
        <v>2665232</v>
      </c>
      <c r="AS340" s="70">
        <f t="shared" si="816"/>
        <v>0</v>
      </c>
      <c r="AT340" s="70">
        <f t="shared" si="817"/>
        <v>0</v>
      </c>
    </row>
    <row r="341" spans="1:46" ht="25.5">
      <c r="A341" s="127"/>
      <c r="B341" s="92" t="s">
        <v>34</v>
      </c>
      <c r="C341" s="222" t="s">
        <v>84</v>
      </c>
      <c r="D341" s="222" t="s">
        <v>21</v>
      </c>
      <c r="E341" s="222" t="s">
        <v>99</v>
      </c>
      <c r="F341" s="223" t="s">
        <v>465</v>
      </c>
      <c r="G341" s="224" t="s">
        <v>33</v>
      </c>
      <c r="H341" s="70"/>
      <c r="I341" s="70"/>
      <c r="J341" s="70"/>
      <c r="K341" s="70"/>
      <c r="L341" s="70"/>
      <c r="M341" s="70"/>
      <c r="N341" s="70"/>
      <c r="O341" s="70"/>
      <c r="P341" s="70"/>
      <c r="Q341" s="70"/>
      <c r="R341" s="70"/>
      <c r="S341" s="70"/>
      <c r="T341" s="70"/>
      <c r="U341" s="70"/>
      <c r="V341" s="70"/>
      <c r="W341" s="70"/>
      <c r="X341" s="70"/>
      <c r="Y341" s="70"/>
      <c r="Z341" s="70"/>
      <c r="AA341" s="70"/>
      <c r="AB341" s="70"/>
      <c r="AC341" s="70"/>
      <c r="AD341" s="70"/>
      <c r="AE341" s="70"/>
      <c r="AF341" s="70"/>
      <c r="AG341" s="70"/>
      <c r="AH341" s="70"/>
      <c r="AI341" s="70">
        <v>2665232</v>
      </c>
      <c r="AJ341" s="70"/>
      <c r="AK341" s="70"/>
      <c r="AL341" s="70">
        <f t="shared" si="900"/>
        <v>2665232</v>
      </c>
      <c r="AM341" s="70">
        <f t="shared" si="901"/>
        <v>0</v>
      </c>
      <c r="AN341" s="70">
        <f t="shared" si="902"/>
        <v>0</v>
      </c>
      <c r="AO341" s="70"/>
      <c r="AP341" s="70"/>
      <c r="AQ341" s="70"/>
      <c r="AR341" s="70">
        <f t="shared" si="815"/>
        <v>2665232</v>
      </c>
      <c r="AS341" s="70">
        <f t="shared" si="816"/>
        <v>0</v>
      </c>
      <c r="AT341" s="70">
        <f t="shared" si="817"/>
        <v>0</v>
      </c>
    </row>
    <row r="342" spans="1:46" ht="25.5">
      <c r="A342" s="146"/>
      <c r="B342" s="77" t="s">
        <v>385</v>
      </c>
      <c r="C342" s="40" t="s">
        <v>84</v>
      </c>
      <c r="D342" s="40" t="s">
        <v>21</v>
      </c>
      <c r="E342" s="40" t="s">
        <v>99</v>
      </c>
      <c r="F342" s="106" t="s">
        <v>384</v>
      </c>
      <c r="G342" s="205"/>
      <c r="H342" s="66"/>
      <c r="I342" s="66"/>
      <c r="J342" s="66"/>
      <c r="K342" s="66"/>
      <c r="L342" s="66"/>
      <c r="M342" s="66"/>
      <c r="N342" s="66"/>
      <c r="O342" s="66"/>
      <c r="P342" s="66"/>
      <c r="Q342" s="66">
        <f>Q343</f>
        <v>9297641.7899999991</v>
      </c>
      <c r="R342" s="66">
        <f t="shared" ref="R342:S343" si="904">R343</f>
        <v>0</v>
      </c>
      <c r="S342" s="66">
        <f t="shared" si="904"/>
        <v>0</v>
      </c>
      <c r="T342" s="66">
        <f t="shared" ref="T342:T344" si="905">N342+Q342</f>
        <v>9297641.7899999991</v>
      </c>
      <c r="U342" s="66">
        <f t="shared" ref="U342:U344" si="906">O342+R342</f>
        <v>0</v>
      </c>
      <c r="V342" s="66">
        <f t="shared" ref="V342:V344" si="907">P342+S342</f>
        <v>0</v>
      </c>
      <c r="W342" s="66">
        <f>W343</f>
        <v>0</v>
      </c>
      <c r="X342" s="66">
        <f t="shared" ref="X342:Y343" si="908">X343</f>
        <v>0</v>
      </c>
      <c r="Y342" s="66">
        <f t="shared" si="908"/>
        <v>0</v>
      </c>
      <c r="Z342" s="66">
        <f t="shared" si="803"/>
        <v>9297641.7899999991</v>
      </c>
      <c r="AA342" s="66">
        <f t="shared" si="804"/>
        <v>0</v>
      </c>
      <c r="AB342" s="66">
        <f t="shared" si="805"/>
        <v>0</v>
      </c>
      <c r="AC342" s="66">
        <f>AC343</f>
        <v>0</v>
      </c>
      <c r="AD342" s="66">
        <f t="shared" ref="AD342:AE343" si="909">AD343</f>
        <v>0</v>
      </c>
      <c r="AE342" s="66">
        <f t="shared" si="909"/>
        <v>0</v>
      </c>
      <c r="AF342" s="66">
        <f t="shared" si="807"/>
        <v>9297641.7899999991</v>
      </c>
      <c r="AG342" s="66">
        <f t="shared" si="808"/>
        <v>0</v>
      </c>
      <c r="AH342" s="66">
        <f t="shared" si="809"/>
        <v>0</v>
      </c>
      <c r="AI342" s="66">
        <f>AI343</f>
        <v>0</v>
      </c>
      <c r="AJ342" s="66">
        <f t="shared" ref="AJ342:AK343" si="910">AJ343</f>
        <v>0</v>
      </c>
      <c r="AK342" s="66">
        <f t="shared" si="910"/>
        <v>0</v>
      </c>
      <c r="AL342" s="66">
        <f t="shared" si="811"/>
        <v>9297641.7899999991</v>
      </c>
      <c r="AM342" s="66">
        <f t="shared" si="812"/>
        <v>0</v>
      </c>
      <c r="AN342" s="66">
        <f t="shared" si="813"/>
        <v>0</v>
      </c>
      <c r="AO342" s="66">
        <f>AO343</f>
        <v>0</v>
      </c>
      <c r="AP342" s="66">
        <f t="shared" ref="AP342:AQ343" si="911">AP343</f>
        <v>0</v>
      </c>
      <c r="AQ342" s="66">
        <f t="shared" si="911"/>
        <v>0</v>
      </c>
      <c r="AR342" s="66">
        <f t="shared" si="815"/>
        <v>9297641.7899999991</v>
      </c>
      <c r="AS342" s="66">
        <f t="shared" si="816"/>
        <v>0</v>
      </c>
      <c r="AT342" s="66">
        <f t="shared" si="817"/>
        <v>0</v>
      </c>
    </row>
    <row r="343" spans="1:46" ht="25.5">
      <c r="A343" s="146"/>
      <c r="B343" s="88" t="s">
        <v>207</v>
      </c>
      <c r="C343" s="40" t="s">
        <v>84</v>
      </c>
      <c r="D343" s="40" t="s">
        <v>21</v>
      </c>
      <c r="E343" s="40" t="s">
        <v>99</v>
      </c>
      <c r="F343" s="106" t="s">
        <v>384</v>
      </c>
      <c r="G343" s="205" t="s">
        <v>32</v>
      </c>
      <c r="H343" s="66"/>
      <c r="I343" s="66"/>
      <c r="J343" s="66"/>
      <c r="K343" s="66"/>
      <c r="L343" s="66"/>
      <c r="M343" s="66"/>
      <c r="N343" s="66"/>
      <c r="O343" s="66"/>
      <c r="P343" s="66"/>
      <c r="Q343" s="66">
        <f>Q344</f>
        <v>9297641.7899999991</v>
      </c>
      <c r="R343" s="66">
        <f t="shared" si="904"/>
        <v>0</v>
      </c>
      <c r="S343" s="66">
        <f t="shared" si="904"/>
        <v>0</v>
      </c>
      <c r="T343" s="66">
        <f t="shared" si="905"/>
        <v>9297641.7899999991</v>
      </c>
      <c r="U343" s="66">
        <f t="shared" si="906"/>
        <v>0</v>
      </c>
      <c r="V343" s="66">
        <f t="shared" si="907"/>
        <v>0</v>
      </c>
      <c r="W343" s="66">
        <f>W344</f>
        <v>0</v>
      </c>
      <c r="X343" s="66">
        <f t="shared" si="908"/>
        <v>0</v>
      </c>
      <c r="Y343" s="66">
        <f t="shared" si="908"/>
        <v>0</v>
      </c>
      <c r="Z343" s="66">
        <f t="shared" si="803"/>
        <v>9297641.7899999991</v>
      </c>
      <c r="AA343" s="66">
        <f t="shared" si="804"/>
        <v>0</v>
      </c>
      <c r="AB343" s="66">
        <f t="shared" si="805"/>
        <v>0</v>
      </c>
      <c r="AC343" s="66">
        <f>AC344</f>
        <v>0</v>
      </c>
      <c r="AD343" s="66">
        <f t="shared" si="909"/>
        <v>0</v>
      </c>
      <c r="AE343" s="66">
        <f t="shared" si="909"/>
        <v>0</v>
      </c>
      <c r="AF343" s="66">
        <f t="shared" si="807"/>
        <v>9297641.7899999991</v>
      </c>
      <c r="AG343" s="66">
        <f t="shared" si="808"/>
        <v>0</v>
      </c>
      <c r="AH343" s="66">
        <f t="shared" si="809"/>
        <v>0</v>
      </c>
      <c r="AI343" s="66">
        <f>AI344</f>
        <v>0</v>
      </c>
      <c r="AJ343" s="66">
        <f t="shared" si="910"/>
        <v>0</v>
      </c>
      <c r="AK343" s="66">
        <f t="shared" si="910"/>
        <v>0</v>
      </c>
      <c r="AL343" s="66">
        <f t="shared" si="811"/>
        <v>9297641.7899999991</v>
      </c>
      <c r="AM343" s="66">
        <f t="shared" si="812"/>
        <v>0</v>
      </c>
      <c r="AN343" s="66">
        <f t="shared" si="813"/>
        <v>0</v>
      </c>
      <c r="AO343" s="66">
        <f>AO344</f>
        <v>0</v>
      </c>
      <c r="AP343" s="66">
        <f t="shared" si="911"/>
        <v>0</v>
      </c>
      <c r="AQ343" s="66">
        <f t="shared" si="911"/>
        <v>0</v>
      </c>
      <c r="AR343" s="66">
        <f t="shared" si="815"/>
        <v>9297641.7899999991</v>
      </c>
      <c r="AS343" s="66">
        <f t="shared" si="816"/>
        <v>0</v>
      </c>
      <c r="AT343" s="66">
        <f t="shared" si="817"/>
        <v>0</v>
      </c>
    </row>
    <row r="344" spans="1:46" ht="25.5">
      <c r="A344" s="146"/>
      <c r="B344" s="92" t="s">
        <v>34</v>
      </c>
      <c r="C344" s="40" t="s">
        <v>84</v>
      </c>
      <c r="D344" s="40" t="s">
        <v>21</v>
      </c>
      <c r="E344" s="40" t="s">
        <v>99</v>
      </c>
      <c r="F344" s="106" t="s">
        <v>384</v>
      </c>
      <c r="G344" s="205" t="s">
        <v>33</v>
      </c>
      <c r="H344" s="66"/>
      <c r="I344" s="66"/>
      <c r="J344" s="66"/>
      <c r="K344" s="66"/>
      <c r="L344" s="66"/>
      <c r="M344" s="66"/>
      <c r="N344" s="66"/>
      <c r="O344" s="66"/>
      <c r="P344" s="66"/>
      <c r="Q344" s="66">
        <v>9297641.7899999991</v>
      </c>
      <c r="R344" s="66"/>
      <c r="S344" s="66"/>
      <c r="T344" s="66">
        <f t="shared" si="905"/>
        <v>9297641.7899999991</v>
      </c>
      <c r="U344" s="66">
        <f t="shared" si="906"/>
        <v>0</v>
      </c>
      <c r="V344" s="66">
        <f t="shared" si="907"/>
        <v>0</v>
      </c>
      <c r="W344" s="66"/>
      <c r="X344" s="66"/>
      <c r="Y344" s="66"/>
      <c r="Z344" s="66">
        <f t="shared" si="803"/>
        <v>9297641.7899999991</v>
      </c>
      <c r="AA344" s="66">
        <f t="shared" si="804"/>
        <v>0</v>
      </c>
      <c r="AB344" s="66">
        <f t="shared" si="805"/>
        <v>0</v>
      </c>
      <c r="AC344" s="66"/>
      <c r="AD344" s="66"/>
      <c r="AE344" s="66"/>
      <c r="AF344" s="66">
        <f t="shared" si="807"/>
        <v>9297641.7899999991</v>
      </c>
      <c r="AG344" s="66">
        <f t="shared" si="808"/>
        <v>0</v>
      </c>
      <c r="AH344" s="66">
        <f t="shared" si="809"/>
        <v>0</v>
      </c>
      <c r="AI344" s="66"/>
      <c r="AJ344" s="66"/>
      <c r="AK344" s="66"/>
      <c r="AL344" s="66">
        <f t="shared" si="811"/>
        <v>9297641.7899999991</v>
      </c>
      <c r="AM344" s="66">
        <f t="shared" si="812"/>
        <v>0</v>
      </c>
      <c r="AN344" s="66">
        <f t="shared" si="813"/>
        <v>0</v>
      </c>
      <c r="AO344" s="66"/>
      <c r="AP344" s="66"/>
      <c r="AQ344" s="66"/>
      <c r="AR344" s="66">
        <f t="shared" si="815"/>
        <v>9297641.7899999991</v>
      </c>
      <c r="AS344" s="66">
        <f t="shared" si="816"/>
        <v>0</v>
      </c>
      <c r="AT344" s="66">
        <f t="shared" si="817"/>
        <v>0</v>
      </c>
    </row>
    <row r="345" spans="1:46" ht="38.25">
      <c r="A345" s="146"/>
      <c r="B345" s="92" t="s">
        <v>410</v>
      </c>
      <c r="C345" s="40" t="s">
        <v>84</v>
      </c>
      <c r="D345" s="40" t="s">
        <v>21</v>
      </c>
      <c r="E345" s="40" t="s">
        <v>99</v>
      </c>
      <c r="F345" s="106" t="s">
        <v>409</v>
      </c>
      <c r="G345" s="41"/>
      <c r="H345" s="66"/>
      <c r="I345" s="66"/>
      <c r="J345" s="66"/>
      <c r="K345" s="66"/>
      <c r="L345" s="66"/>
      <c r="M345" s="66"/>
      <c r="N345" s="66"/>
      <c r="O345" s="66"/>
      <c r="P345" s="66"/>
      <c r="Q345" s="66"/>
      <c r="R345" s="66"/>
      <c r="S345" s="66"/>
      <c r="T345" s="66"/>
      <c r="U345" s="66"/>
      <c r="V345" s="66"/>
      <c r="W345" s="66">
        <f>W346</f>
        <v>368006.46</v>
      </c>
      <c r="X345" s="66">
        <f t="shared" ref="X345:Y346" si="912">X346</f>
        <v>0</v>
      </c>
      <c r="Y345" s="66">
        <f t="shared" si="912"/>
        <v>0</v>
      </c>
      <c r="Z345" s="66">
        <f t="shared" ref="Z345:Z347" si="913">T345+W345</f>
        <v>368006.46</v>
      </c>
      <c r="AA345" s="66">
        <f t="shared" ref="AA345:AA347" si="914">U345+X345</f>
        <v>0</v>
      </c>
      <c r="AB345" s="66">
        <f t="shared" ref="AB345:AB347" si="915">V345+Y345</f>
        <v>0</v>
      </c>
      <c r="AC345" s="66">
        <f>AC346</f>
        <v>0</v>
      </c>
      <c r="AD345" s="66">
        <f t="shared" ref="AD345:AE346" si="916">AD346</f>
        <v>0</v>
      </c>
      <c r="AE345" s="66">
        <f t="shared" si="916"/>
        <v>0</v>
      </c>
      <c r="AF345" s="66">
        <f t="shared" si="807"/>
        <v>368006.46</v>
      </c>
      <c r="AG345" s="66">
        <f t="shared" si="808"/>
        <v>0</v>
      </c>
      <c r="AH345" s="66">
        <f t="shared" si="809"/>
        <v>0</v>
      </c>
      <c r="AI345" s="66">
        <f>AI346</f>
        <v>0</v>
      </c>
      <c r="AJ345" s="66">
        <f t="shared" ref="AJ345:AK346" si="917">AJ346</f>
        <v>0</v>
      </c>
      <c r="AK345" s="66">
        <f t="shared" si="917"/>
        <v>0</v>
      </c>
      <c r="AL345" s="66">
        <f t="shared" si="811"/>
        <v>368006.46</v>
      </c>
      <c r="AM345" s="66">
        <f t="shared" si="812"/>
        <v>0</v>
      </c>
      <c r="AN345" s="66">
        <f t="shared" si="813"/>
        <v>0</v>
      </c>
      <c r="AO345" s="66">
        <f>AO346</f>
        <v>0</v>
      </c>
      <c r="AP345" s="66">
        <f t="shared" ref="AP345:AQ346" si="918">AP346</f>
        <v>0</v>
      </c>
      <c r="AQ345" s="66">
        <f t="shared" si="918"/>
        <v>0</v>
      </c>
      <c r="AR345" s="66">
        <f t="shared" si="815"/>
        <v>368006.46</v>
      </c>
      <c r="AS345" s="66">
        <f t="shared" si="816"/>
        <v>0</v>
      </c>
      <c r="AT345" s="66">
        <f t="shared" si="817"/>
        <v>0</v>
      </c>
    </row>
    <row r="346" spans="1:46" ht="25.5">
      <c r="A346" s="146"/>
      <c r="B346" s="92" t="s">
        <v>207</v>
      </c>
      <c r="C346" s="40" t="s">
        <v>84</v>
      </c>
      <c r="D346" s="40" t="s">
        <v>21</v>
      </c>
      <c r="E346" s="40" t="s">
        <v>99</v>
      </c>
      <c r="F346" s="106" t="s">
        <v>409</v>
      </c>
      <c r="G346" s="41" t="s">
        <v>32</v>
      </c>
      <c r="H346" s="66"/>
      <c r="I346" s="66"/>
      <c r="J346" s="66"/>
      <c r="K346" s="66"/>
      <c r="L346" s="66"/>
      <c r="M346" s="66"/>
      <c r="N346" s="66"/>
      <c r="O346" s="66"/>
      <c r="P346" s="66"/>
      <c r="Q346" s="66"/>
      <c r="R346" s="66"/>
      <c r="S346" s="66"/>
      <c r="T346" s="66"/>
      <c r="U346" s="66"/>
      <c r="V346" s="66"/>
      <c r="W346" s="66">
        <f>W347</f>
        <v>368006.46</v>
      </c>
      <c r="X346" s="66">
        <f t="shared" si="912"/>
        <v>0</v>
      </c>
      <c r="Y346" s="66">
        <f t="shared" si="912"/>
        <v>0</v>
      </c>
      <c r="Z346" s="66">
        <f t="shared" si="913"/>
        <v>368006.46</v>
      </c>
      <c r="AA346" s="66">
        <f t="shared" si="914"/>
        <v>0</v>
      </c>
      <c r="AB346" s="66">
        <f t="shared" si="915"/>
        <v>0</v>
      </c>
      <c r="AC346" s="66">
        <f>AC347</f>
        <v>0</v>
      </c>
      <c r="AD346" s="66">
        <f t="shared" si="916"/>
        <v>0</v>
      </c>
      <c r="AE346" s="66">
        <f t="shared" si="916"/>
        <v>0</v>
      </c>
      <c r="AF346" s="66">
        <f t="shared" si="807"/>
        <v>368006.46</v>
      </c>
      <c r="AG346" s="66">
        <f t="shared" si="808"/>
        <v>0</v>
      </c>
      <c r="AH346" s="66">
        <f t="shared" si="809"/>
        <v>0</v>
      </c>
      <c r="AI346" s="66">
        <f>AI347</f>
        <v>0</v>
      </c>
      <c r="AJ346" s="66">
        <f t="shared" si="917"/>
        <v>0</v>
      </c>
      <c r="AK346" s="66">
        <f t="shared" si="917"/>
        <v>0</v>
      </c>
      <c r="AL346" s="66">
        <f t="shared" si="811"/>
        <v>368006.46</v>
      </c>
      <c r="AM346" s="66">
        <f t="shared" si="812"/>
        <v>0</v>
      </c>
      <c r="AN346" s="66">
        <f t="shared" si="813"/>
        <v>0</v>
      </c>
      <c r="AO346" s="66">
        <f>AO347</f>
        <v>0</v>
      </c>
      <c r="AP346" s="66">
        <f t="shared" si="918"/>
        <v>0</v>
      </c>
      <c r="AQ346" s="66">
        <f t="shared" si="918"/>
        <v>0</v>
      </c>
      <c r="AR346" s="66">
        <f t="shared" si="815"/>
        <v>368006.46</v>
      </c>
      <c r="AS346" s="66">
        <f t="shared" si="816"/>
        <v>0</v>
      </c>
      <c r="AT346" s="66">
        <f t="shared" si="817"/>
        <v>0</v>
      </c>
    </row>
    <row r="347" spans="1:46" ht="25.5">
      <c r="A347" s="146"/>
      <c r="B347" s="92" t="s">
        <v>34</v>
      </c>
      <c r="C347" s="40" t="s">
        <v>84</v>
      </c>
      <c r="D347" s="40" t="s">
        <v>21</v>
      </c>
      <c r="E347" s="40" t="s">
        <v>99</v>
      </c>
      <c r="F347" s="106" t="s">
        <v>409</v>
      </c>
      <c r="G347" s="41" t="s">
        <v>33</v>
      </c>
      <c r="H347" s="66"/>
      <c r="I347" s="66"/>
      <c r="J347" s="66"/>
      <c r="K347" s="66"/>
      <c r="L347" s="66"/>
      <c r="M347" s="66"/>
      <c r="N347" s="66"/>
      <c r="O347" s="66"/>
      <c r="P347" s="66"/>
      <c r="Q347" s="66"/>
      <c r="R347" s="66"/>
      <c r="S347" s="66"/>
      <c r="T347" s="66"/>
      <c r="U347" s="66"/>
      <c r="V347" s="66"/>
      <c r="W347" s="66">
        <v>368006.46</v>
      </c>
      <c r="X347" s="66"/>
      <c r="Y347" s="66"/>
      <c r="Z347" s="66">
        <f t="shared" si="913"/>
        <v>368006.46</v>
      </c>
      <c r="AA347" s="66">
        <f t="shared" si="914"/>
        <v>0</v>
      </c>
      <c r="AB347" s="66">
        <f t="shared" si="915"/>
        <v>0</v>
      </c>
      <c r="AC347" s="66"/>
      <c r="AD347" s="66"/>
      <c r="AE347" s="66"/>
      <c r="AF347" s="66">
        <f t="shared" si="807"/>
        <v>368006.46</v>
      </c>
      <c r="AG347" s="66">
        <f t="shared" si="808"/>
        <v>0</v>
      </c>
      <c r="AH347" s="66">
        <f t="shared" si="809"/>
        <v>0</v>
      </c>
      <c r="AI347" s="66"/>
      <c r="AJ347" s="66"/>
      <c r="AK347" s="66"/>
      <c r="AL347" s="66">
        <f t="shared" si="811"/>
        <v>368006.46</v>
      </c>
      <c r="AM347" s="66">
        <f t="shared" si="812"/>
        <v>0</v>
      </c>
      <c r="AN347" s="66">
        <f t="shared" si="813"/>
        <v>0</v>
      </c>
      <c r="AO347" s="66"/>
      <c r="AP347" s="66"/>
      <c r="AQ347" s="66"/>
      <c r="AR347" s="66">
        <f t="shared" si="815"/>
        <v>368006.46</v>
      </c>
      <c r="AS347" s="66">
        <f t="shared" si="816"/>
        <v>0</v>
      </c>
      <c r="AT347" s="66">
        <f t="shared" si="817"/>
        <v>0</v>
      </c>
    </row>
    <row r="348" spans="1:46">
      <c r="A348" s="111"/>
      <c r="B348" s="91"/>
      <c r="C348" s="4"/>
      <c r="D348" s="4"/>
      <c r="E348" s="4"/>
      <c r="F348" s="5"/>
      <c r="G348" s="17"/>
      <c r="H348" s="63"/>
      <c r="I348" s="63"/>
      <c r="J348" s="63"/>
      <c r="K348" s="63"/>
      <c r="L348" s="63"/>
      <c r="M348" s="63"/>
      <c r="N348" s="63"/>
      <c r="O348" s="63"/>
      <c r="P348" s="63"/>
      <c r="Q348" s="63"/>
      <c r="R348" s="63"/>
      <c r="S348" s="63"/>
      <c r="T348" s="63"/>
      <c r="U348" s="63"/>
      <c r="V348" s="63"/>
      <c r="W348" s="63"/>
      <c r="X348" s="63"/>
      <c r="Y348" s="63"/>
      <c r="Z348" s="63"/>
      <c r="AA348" s="63"/>
      <c r="AB348" s="63"/>
      <c r="AC348" s="63"/>
      <c r="AD348" s="63"/>
      <c r="AE348" s="63"/>
      <c r="AF348" s="63"/>
      <c r="AG348" s="63"/>
      <c r="AH348" s="63"/>
      <c r="AI348" s="63"/>
      <c r="AJ348" s="63"/>
      <c r="AK348" s="63"/>
      <c r="AL348" s="63"/>
      <c r="AM348" s="63"/>
      <c r="AN348" s="63"/>
      <c r="AO348" s="63"/>
      <c r="AP348" s="63"/>
      <c r="AQ348" s="63"/>
      <c r="AR348" s="63"/>
      <c r="AS348" s="63"/>
      <c r="AT348" s="63"/>
    </row>
    <row r="349" spans="1:46" ht="45">
      <c r="A349" s="26" t="s">
        <v>6</v>
      </c>
      <c r="B349" s="179" t="s">
        <v>230</v>
      </c>
      <c r="C349" s="8" t="s">
        <v>28</v>
      </c>
      <c r="D349" s="8" t="s">
        <v>21</v>
      </c>
      <c r="E349" s="8" t="s">
        <v>99</v>
      </c>
      <c r="F349" s="7" t="s">
        <v>100</v>
      </c>
      <c r="G349" s="18"/>
      <c r="H349" s="64">
        <f>H359+H350+H356+H362</f>
        <v>16719000</v>
      </c>
      <c r="I349" s="64">
        <f t="shared" ref="I349:J349" si="919">I359+I350+I356+I362</f>
        <v>200000</v>
      </c>
      <c r="J349" s="64">
        <f t="shared" si="919"/>
        <v>200000</v>
      </c>
      <c r="K349" s="64">
        <f t="shared" ref="K349:M349" si="920">K359+K350+K356+K362</f>
        <v>908547.66</v>
      </c>
      <c r="L349" s="64">
        <f t="shared" si="920"/>
        <v>0</v>
      </c>
      <c r="M349" s="64">
        <f t="shared" si="920"/>
        <v>0</v>
      </c>
      <c r="N349" s="64">
        <f t="shared" si="769"/>
        <v>17627547.66</v>
      </c>
      <c r="O349" s="64">
        <f t="shared" si="770"/>
        <v>200000</v>
      </c>
      <c r="P349" s="64">
        <f t="shared" si="771"/>
        <v>200000</v>
      </c>
      <c r="Q349" s="64">
        <f>Q359+Q350+Q356+Q362+Q353</f>
        <v>-918577.64000000013</v>
      </c>
      <c r="R349" s="64">
        <f t="shared" ref="R349:S349" si="921">R359+R350+R356+R362+R353</f>
        <v>0</v>
      </c>
      <c r="S349" s="64">
        <f t="shared" si="921"/>
        <v>0</v>
      </c>
      <c r="T349" s="64">
        <f t="shared" ref="T349:T364" si="922">N349+Q349</f>
        <v>16708970.02</v>
      </c>
      <c r="U349" s="64">
        <f t="shared" ref="U349:U364" si="923">O349+R349</f>
        <v>200000</v>
      </c>
      <c r="V349" s="64">
        <f t="shared" ref="V349:V364" si="924">P349+S349</f>
        <v>200000</v>
      </c>
      <c r="W349" s="64">
        <f>W359+W350+W356+W362+W353</f>
        <v>-1800642.3599999999</v>
      </c>
      <c r="X349" s="64">
        <f t="shared" ref="X349:Y349" si="925">X359+X350+X356+X362+X353</f>
        <v>0</v>
      </c>
      <c r="Y349" s="64">
        <f t="shared" si="925"/>
        <v>0</v>
      </c>
      <c r="Z349" s="64">
        <f t="shared" ref="Z349:Z364" si="926">T349+W349</f>
        <v>14908327.66</v>
      </c>
      <c r="AA349" s="64">
        <f t="shared" ref="AA349:AA364" si="927">U349+X349</f>
        <v>200000</v>
      </c>
      <c r="AB349" s="64">
        <f t="shared" ref="AB349:AB364" si="928">V349+Y349</f>
        <v>200000</v>
      </c>
      <c r="AC349" s="64">
        <f>AC359+AC350+AC356+AC362+AC353</f>
        <v>-600000</v>
      </c>
      <c r="AD349" s="64">
        <f t="shared" ref="AD349:AE349" si="929">AD359+AD350+AD356+AD362+AD353</f>
        <v>0</v>
      </c>
      <c r="AE349" s="64">
        <f t="shared" si="929"/>
        <v>0</v>
      </c>
      <c r="AF349" s="64">
        <f t="shared" ref="AF349:AF364" si="930">Z349+AC349</f>
        <v>14308327.66</v>
      </c>
      <c r="AG349" s="64">
        <f t="shared" ref="AG349:AG364" si="931">AA349+AD349</f>
        <v>200000</v>
      </c>
      <c r="AH349" s="64">
        <f t="shared" ref="AH349:AH364" si="932">AB349+AE349</f>
        <v>200000</v>
      </c>
      <c r="AI349" s="64">
        <f>AI359+AI350+AI356+AI362+AI353</f>
        <v>-1598947.6600000001</v>
      </c>
      <c r="AJ349" s="64">
        <f t="shared" ref="AJ349:AK349" si="933">AJ359+AJ350+AJ356+AJ362+AJ353</f>
        <v>0</v>
      </c>
      <c r="AK349" s="64">
        <f t="shared" si="933"/>
        <v>0</v>
      </c>
      <c r="AL349" s="64">
        <f t="shared" ref="AL349:AL364" si="934">AF349+AI349</f>
        <v>12709380</v>
      </c>
      <c r="AM349" s="64">
        <f t="shared" ref="AM349:AM364" si="935">AG349+AJ349</f>
        <v>200000</v>
      </c>
      <c r="AN349" s="64">
        <f t="shared" ref="AN349:AN364" si="936">AH349+AK349</f>
        <v>200000</v>
      </c>
      <c r="AO349" s="64">
        <f>AO359+AO350+AO356+AO362+AO353</f>
        <v>690891.24</v>
      </c>
      <c r="AP349" s="64">
        <f t="shared" ref="AP349:AQ349" si="937">AP359+AP350+AP356+AP362+AP353</f>
        <v>0</v>
      </c>
      <c r="AQ349" s="64">
        <f t="shared" si="937"/>
        <v>0</v>
      </c>
      <c r="AR349" s="64">
        <f t="shared" ref="AR349:AR364" si="938">AL349+AO349</f>
        <v>13400271.24</v>
      </c>
      <c r="AS349" s="64">
        <f t="shared" ref="AS349:AS364" si="939">AM349+AP349</f>
        <v>200000</v>
      </c>
      <c r="AT349" s="64">
        <f t="shared" ref="AT349:AT364" si="940">AN349+AQ349</f>
        <v>200000</v>
      </c>
    </row>
    <row r="350" spans="1:46">
      <c r="A350" s="145"/>
      <c r="B350" s="180" t="s">
        <v>280</v>
      </c>
      <c r="C350" s="121" t="s">
        <v>28</v>
      </c>
      <c r="D350" s="121" t="s">
        <v>21</v>
      </c>
      <c r="E350" s="121" t="s">
        <v>99</v>
      </c>
      <c r="F350" s="60" t="s">
        <v>182</v>
      </c>
      <c r="G350" s="61"/>
      <c r="H350" s="70">
        <f>H351</f>
        <v>1770000</v>
      </c>
      <c r="I350" s="70">
        <f t="shared" ref="I350:M351" si="941">I351</f>
        <v>0</v>
      </c>
      <c r="J350" s="70">
        <f t="shared" si="941"/>
        <v>0</v>
      </c>
      <c r="K350" s="70">
        <f t="shared" si="941"/>
        <v>0</v>
      </c>
      <c r="L350" s="70">
        <f t="shared" si="941"/>
        <v>0</v>
      </c>
      <c r="M350" s="70">
        <f t="shared" si="941"/>
        <v>0</v>
      </c>
      <c r="N350" s="70">
        <f t="shared" si="769"/>
        <v>1770000</v>
      </c>
      <c r="O350" s="70">
        <f t="shared" si="770"/>
        <v>0</v>
      </c>
      <c r="P350" s="70">
        <f t="shared" si="771"/>
        <v>0</v>
      </c>
      <c r="Q350" s="70">
        <f t="shared" ref="Q350:S351" si="942">Q351</f>
        <v>-1518577.6400000001</v>
      </c>
      <c r="R350" s="70">
        <f t="shared" si="942"/>
        <v>0</v>
      </c>
      <c r="S350" s="70">
        <f t="shared" si="942"/>
        <v>0</v>
      </c>
      <c r="T350" s="70">
        <f t="shared" si="922"/>
        <v>251422.35999999987</v>
      </c>
      <c r="U350" s="70">
        <f t="shared" si="923"/>
        <v>0</v>
      </c>
      <c r="V350" s="70">
        <f t="shared" si="924"/>
        <v>0</v>
      </c>
      <c r="W350" s="70">
        <f t="shared" ref="W350:Y351" si="943">W351</f>
        <v>-251422.36</v>
      </c>
      <c r="X350" s="70">
        <f t="shared" si="943"/>
        <v>0</v>
      </c>
      <c r="Y350" s="70">
        <f t="shared" si="943"/>
        <v>0</v>
      </c>
      <c r="Z350" s="70">
        <f t="shared" si="926"/>
        <v>0</v>
      </c>
      <c r="AA350" s="70">
        <f t="shared" si="927"/>
        <v>0</v>
      </c>
      <c r="AB350" s="70">
        <f t="shared" si="928"/>
        <v>0</v>
      </c>
      <c r="AC350" s="70">
        <f t="shared" ref="AC350:AE351" si="944">AC351</f>
        <v>0</v>
      </c>
      <c r="AD350" s="70">
        <f t="shared" si="944"/>
        <v>0</v>
      </c>
      <c r="AE350" s="70">
        <f t="shared" si="944"/>
        <v>0</v>
      </c>
      <c r="AF350" s="70">
        <f t="shared" si="930"/>
        <v>0</v>
      </c>
      <c r="AG350" s="70">
        <f t="shared" si="931"/>
        <v>0</v>
      </c>
      <c r="AH350" s="70">
        <f t="shared" si="932"/>
        <v>0</v>
      </c>
      <c r="AI350" s="70">
        <f t="shared" ref="AI350:AK351" si="945">AI351</f>
        <v>0</v>
      </c>
      <c r="AJ350" s="70">
        <f t="shared" si="945"/>
        <v>0</v>
      </c>
      <c r="AK350" s="70">
        <f t="shared" si="945"/>
        <v>0</v>
      </c>
      <c r="AL350" s="70">
        <f t="shared" si="934"/>
        <v>0</v>
      </c>
      <c r="AM350" s="70">
        <f t="shared" si="935"/>
        <v>0</v>
      </c>
      <c r="AN350" s="70">
        <f t="shared" si="936"/>
        <v>0</v>
      </c>
      <c r="AO350" s="70">
        <f t="shared" ref="AO350:AQ351" si="946">AO351</f>
        <v>0</v>
      </c>
      <c r="AP350" s="70">
        <f t="shared" si="946"/>
        <v>0</v>
      </c>
      <c r="AQ350" s="70">
        <f t="shared" si="946"/>
        <v>0</v>
      </c>
      <c r="AR350" s="70">
        <f t="shared" si="938"/>
        <v>0</v>
      </c>
      <c r="AS350" s="70">
        <f t="shared" si="939"/>
        <v>0</v>
      </c>
      <c r="AT350" s="70">
        <f t="shared" si="940"/>
        <v>0</v>
      </c>
    </row>
    <row r="351" spans="1:46" ht="25.5">
      <c r="A351" s="145"/>
      <c r="B351" s="124" t="s">
        <v>144</v>
      </c>
      <c r="C351" s="121" t="s">
        <v>28</v>
      </c>
      <c r="D351" s="121" t="s">
        <v>21</v>
      </c>
      <c r="E351" s="121" t="s">
        <v>99</v>
      </c>
      <c r="F351" s="60" t="s">
        <v>182</v>
      </c>
      <c r="G351" s="61" t="s">
        <v>142</v>
      </c>
      <c r="H351" s="70">
        <f>H352</f>
        <v>1770000</v>
      </c>
      <c r="I351" s="70">
        <f t="shared" si="941"/>
        <v>0</v>
      </c>
      <c r="J351" s="70">
        <f t="shared" si="941"/>
        <v>0</v>
      </c>
      <c r="K351" s="70">
        <f t="shared" si="941"/>
        <v>0</v>
      </c>
      <c r="L351" s="70">
        <f t="shared" si="941"/>
        <v>0</v>
      </c>
      <c r="M351" s="70">
        <f t="shared" si="941"/>
        <v>0</v>
      </c>
      <c r="N351" s="70">
        <f t="shared" si="769"/>
        <v>1770000</v>
      </c>
      <c r="O351" s="70">
        <f t="shared" si="770"/>
        <v>0</v>
      </c>
      <c r="P351" s="70">
        <f t="shared" si="771"/>
        <v>0</v>
      </c>
      <c r="Q351" s="70">
        <f t="shared" si="942"/>
        <v>-1518577.6400000001</v>
      </c>
      <c r="R351" s="70">
        <f t="shared" si="942"/>
        <v>0</v>
      </c>
      <c r="S351" s="70">
        <f t="shared" si="942"/>
        <v>0</v>
      </c>
      <c r="T351" s="70">
        <f t="shared" si="922"/>
        <v>251422.35999999987</v>
      </c>
      <c r="U351" s="70">
        <f t="shared" si="923"/>
        <v>0</v>
      </c>
      <c r="V351" s="70">
        <f t="shared" si="924"/>
        <v>0</v>
      </c>
      <c r="W351" s="70">
        <f t="shared" si="943"/>
        <v>-251422.36</v>
      </c>
      <c r="X351" s="70">
        <f t="shared" si="943"/>
        <v>0</v>
      </c>
      <c r="Y351" s="70">
        <f t="shared" si="943"/>
        <v>0</v>
      </c>
      <c r="Z351" s="70">
        <f t="shared" si="926"/>
        <v>0</v>
      </c>
      <c r="AA351" s="70">
        <f t="shared" si="927"/>
        <v>0</v>
      </c>
      <c r="AB351" s="70">
        <f t="shared" si="928"/>
        <v>0</v>
      </c>
      <c r="AC351" s="70">
        <f t="shared" si="944"/>
        <v>0</v>
      </c>
      <c r="AD351" s="70">
        <f t="shared" si="944"/>
        <v>0</v>
      </c>
      <c r="AE351" s="70">
        <f t="shared" si="944"/>
        <v>0</v>
      </c>
      <c r="AF351" s="70">
        <f t="shared" si="930"/>
        <v>0</v>
      </c>
      <c r="AG351" s="70">
        <f t="shared" si="931"/>
        <v>0</v>
      </c>
      <c r="AH351" s="70">
        <f t="shared" si="932"/>
        <v>0</v>
      </c>
      <c r="AI351" s="70">
        <f t="shared" si="945"/>
        <v>0</v>
      </c>
      <c r="AJ351" s="70">
        <f t="shared" si="945"/>
        <v>0</v>
      </c>
      <c r="AK351" s="70">
        <f t="shared" si="945"/>
        <v>0</v>
      </c>
      <c r="AL351" s="70">
        <f t="shared" si="934"/>
        <v>0</v>
      </c>
      <c r="AM351" s="70">
        <f t="shared" si="935"/>
        <v>0</v>
      </c>
      <c r="AN351" s="70">
        <f t="shared" si="936"/>
        <v>0</v>
      </c>
      <c r="AO351" s="70">
        <f t="shared" si="946"/>
        <v>0</v>
      </c>
      <c r="AP351" s="70">
        <f t="shared" si="946"/>
        <v>0</v>
      </c>
      <c r="AQ351" s="70">
        <f t="shared" si="946"/>
        <v>0</v>
      </c>
      <c r="AR351" s="70">
        <f t="shared" si="938"/>
        <v>0</v>
      </c>
      <c r="AS351" s="70">
        <f t="shared" si="939"/>
        <v>0</v>
      </c>
      <c r="AT351" s="70">
        <f t="shared" si="940"/>
        <v>0</v>
      </c>
    </row>
    <row r="352" spans="1:46">
      <c r="A352" s="145"/>
      <c r="B352" s="124" t="s">
        <v>145</v>
      </c>
      <c r="C352" s="121" t="s">
        <v>28</v>
      </c>
      <c r="D352" s="121" t="s">
        <v>21</v>
      </c>
      <c r="E352" s="121" t="s">
        <v>99</v>
      </c>
      <c r="F352" s="60" t="s">
        <v>182</v>
      </c>
      <c r="G352" s="61" t="s">
        <v>143</v>
      </c>
      <c r="H352" s="66">
        <v>1770000</v>
      </c>
      <c r="I352" s="66"/>
      <c r="J352" s="66"/>
      <c r="K352" s="66"/>
      <c r="L352" s="66"/>
      <c r="M352" s="66"/>
      <c r="N352" s="66">
        <f t="shared" si="769"/>
        <v>1770000</v>
      </c>
      <c r="O352" s="66">
        <f t="shared" si="770"/>
        <v>0</v>
      </c>
      <c r="P352" s="66">
        <f t="shared" si="771"/>
        <v>0</v>
      </c>
      <c r="Q352" s="66">
        <f>-1458466.1-10000-50000-111.54</f>
        <v>-1518577.6400000001</v>
      </c>
      <c r="R352" s="66"/>
      <c r="S352" s="66"/>
      <c r="T352" s="66">
        <f t="shared" si="922"/>
        <v>251422.35999999987</v>
      </c>
      <c r="U352" s="66">
        <f t="shared" si="923"/>
        <v>0</v>
      </c>
      <c r="V352" s="66">
        <f t="shared" si="924"/>
        <v>0</v>
      </c>
      <c r="W352" s="66">
        <v>-251422.36</v>
      </c>
      <c r="X352" s="66"/>
      <c r="Y352" s="66"/>
      <c r="Z352" s="66">
        <f t="shared" si="926"/>
        <v>0</v>
      </c>
      <c r="AA352" s="66">
        <f t="shared" si="927"/>
        <v>0</v>
      </c>
      <c r="AB352" s="66">
        <f t="shared" si="928"/>
        <v>0</v>
      </c>
      <c r="AC352" s="66"/>
      <c r="AD352" s="66"/>
      <c r="AE352" s="66"/>
      <c r="AF352" s="66">
        <f t="shared" si="930"/>
        <v>0</v>
      </c>
      <c r="AG352" s="66">
        <f t="shared" si="931"/>
        <v>0</v>
      </c>
      <c r="AH352" s="66">
        <f t="shared" si="932"/>
        <v>0</v>
      </c>
      <c r="AI352" s="66"/>
      <c r="AJ352" s="66"/>
      <c r="AK352" s="66"/>
      <c r="AL352" s="66">
        <f t="shared" si="934"/>
        <v>0</v>
      </c>
      <c r="AM352" s="66">
        <f t="shared" si="935"/>
        <v>0</v>
      </c>
      <c r="AN352" s="66">
        <f t="shared" si="936"/>
        <v>0</v>
      </c>
      <c r="AO352" s="66"/>
      <c r="AP352" s="66"/>
      <c r="AQ352" s="66"/>
      <c r="AR352" s="66">
        <f t="shared" si="938"/>
        <v>0</v>
      </c>
      <c r="AS352" s="66">
        <f t="shared" si="939"/>
        <v>0</v>
      </c>
      <c r="AT352" s="66">
        <f t="shared" si="940"/>
        <v>0</v>
      </c>
    </row>
    <row r="353" spans="1:46">
      <c r="A353" s="127"/>
      <c r="B353" s="124" t="s">
        <v>387</v>
      </c>
      <c r="C353" s="121" t="s">
        <v>28</v>
      </c>
      <c r="D353" s="121" t="s">
        <v>21</v>
      </c>
      <c r="E353" s="121" t="s">
        <v>99</v>
      </c>
      <c r="F353" s="60" t="s">
        <v>386</v>
      </c>
      <c r="G353" s="205"/>
      <c r="H353" s="66"/>
      <c r="I353" s="66"/>
      <c r="J353" s="66"/>
      <c r="K353" s="66"/>
      <c r="L353" s="66"/>
      <c r="M353" s="66"/>
      <c r="N353" s="66"/>
      <c r="O353" s="66"/>
      <c r="P353" s="66"/>
      <c r="Q353" s="66">
        <f>Q354</f>
        <v>600000</v>
      </c>
      <c r="R353" s="66">
        <f t="shared" ref="R353:S354" si="947">R354</f>
        <v>0</v>
      </c>
      <c r="S353" s="66">
        <f t="shared" si="947"/>
        <v>0</v>
      </c>
      <c r="T353" s="66">
        <f t="shared" ref="T353:T355" si="948">N353+Q353</f>
        <v>600000</v>
      </c>
      <c r="U353" s="66">
        <f t="shared" ref="U353:U355" si="949">O353+R353</f>
        <v>0</v>
      </c>
      <c r="V353" s="66">
        <f t="shared" ref="V353:V355" si="950">P353+S353</f>
        <v>0</v>
      </c>
      <c r="W353" s="66">
        <f>W354</f>
        <v>0</v>
      </c>
      <c r="X353" s="66">
        <f t="shared" ref="X353:Y354" si="951">X354</f>
        <v>0</v>
      </c>
      <c r="Y353" s="66">
        <f t="shared" si="951"/>
        <v>0</v>
      </c>
      <c r="Z353" s="66">
        <f t="shared" si="926"/>
        <v>600000</v>
      </c>
      <c r="AA353" s="66">
        <f t="shared" si="927"/>
        <v>0</v>
      </c>
      <c r="AB353" s="66">
        <f t="shared" si="928"/>
        <v>0</v>
      </c>
      <c r="AC353" s="66">
        <f>AC354</f>
        <v>0</v>
      </c>
      <c r="AD353" s="66">
        <f t="shared" ref="AD353:AE354" si="952">AD354</f>
        <v>0</v>
      </c>
      <c r="AE353" s="66">
        <f t="shared" si="952"/>
        <v>0</v>
      </c>
      <c r="AF353" s="66">
        <f t="shared" si="930"/>
        <v>600000</v>
      </c>
      <c r="AG353" s="66">
        <f t="shared" si="931"/>
        <v>0</v>
      </c>
      <c r="AH353" s="66">
        <f t="shared" si="932"/>
        <v>0</v>
      </c>
      <c r="AI353" s="66">
        <f>AI354</f>
        <v>-600000</v>
      </c>
      <c r="AJ353" s="66">
        <f t="shared" ref="AJ353:AK354" si="953">AJ354</f>
        <v>0</v>
      </c>
      <c r="AK353" s="66">
        <f t="shared" si="953"/>
        <v>0</v>
      </c>
      <c r="AL353" s="66">
        <f t="shared" si="934"/>
        <v>0</v>
      </c>
      <c r="AM353" s="66">
        <f t="shared" si="935"/>
        <v>0</v>
      </c>
      <c r="AN353" s="66">
        <f t="shared" si="936"/>
        <v>0</v>
      </c>
      <c r="AO353" s="66">
        <f>AO354</f>
        <v>0</v>
      </c>
      <c r="AP353" s="66">
        <f t="shared" ref="AP353:AQ354" si="954">AP354</f>
        <v>0</v>
      </c>
      <c r="AQ353" s="66">
        <f t="shared" si="954"/>
        <v>0</v>
      </c>
      <c r="AR353" s="66">
        <f t="shared" si="938"/>
        <v>0</v>
      </c>
      <c r="AS353" s="66">
        <f t="shared" si="939"/>
        <v>0</v>
      </c>
      <c r="AT353" s="66">
        <f t="shared" si="940"/>
        <v>0</v>
      </c>
    </row>
    <row r="354" spans="1:46" ht="25.5">
      <c r="A354" s="127"/>
      <c r="B354" s="88" t="s">
        <v>207</v>
      </c>
      <c r="C354" s="121" t="s">
        <v>28</v>
      </c>
      <c r="D354" s="121" t="s">
        <v>21</v>
      </c>
      <c r="E354" s="121" t="s">
        <v>99</v>
      </c>
      <c r="F354" s="60" t="s">
        <v>386</v>
      </c>
      <c r="G354" s="205" t="s">
        <v>32</v>
      </c>
      <c r="H354" s="66"/>
      <c r="I354" s="66"/>
      <c r="J354" s="66"/>
      <c r="K354" s="66"/>
      <c r="L354" s="66"/>
      <c r="M354" s="66"/>
      <c r="N354" s="66"/>
      <c r="O354" s="66"/>
      <c r="P354" s="66"/>
      <c r="Q354" s="66">
        <f>Q355</f>
        <v>600000</v>
      </c>
      <c r="R354" s="66">
        <f t="shared" si="947"/>
        <v>0</v>
      </c>
      <c r="S354" s="66">
        <f t="shared" si="947"/>
        <v>0</v>
      </c>
      <c r="T354" s="66">
        <f t="shared" si="948"/>
        <v>600000</v>
      </c>
      <c r="U354" s="66">
        <f t="shared" si="949"/>
        <v>0</v>
      </c>
      <c r="V354" s="66">
        <f t="shared" si="950"/>
        <v>0</v>
      </c>
      <c r="W354" s="66">
        <f>W355</f>
        <v>0</v>
      </c>
      <c r="X354" s="66">
        <f t="shared" si="951"/>
        <v>0</v>
      </c>
      <c r="Y354" s="66">
        <f t="shared" si="951"/>
        <v>0</v>
      </c>
      <c r="Z354" s="66">
        <f t="shared" si="926"/>
        <v>600000</v>
      </c>
      <c r="AA354" s="66">
        <f t="shared" si="927"/>
        <v>0</v>
      </c>
      <c r="AB354" s="66">
        <f t="shared" si="928"/>
        <v>0</v>
      </c>
      <c r="AC354" s="66">
        <f>AC355</f>
        <v>0</v>
      </c>
      <c r="AD354" s="66">
        <f t="shared" si="952"/>
        <v>0</v>
      </c>
      <c r="AE354" s="66">
        <f t="shared" si="952"/>
        <v>0</v>
      </c>
      <c r="AF354" s="66">
        <f t="shared" si="930"/>
        <v>600000</v>
      </c>
      <c r="AG354" s="66">
        <f t="shared" si="931"/>
        <v>0</v>
      </c>
      <c r="AH354" s="66">
        <f t="shared" si="932"/>
        <v>0</v>
      </c>
      <c r="AI354" s="66">
        <f>AI355</f>
        <v>-600000</v>
      </c>
      <c r="AJ354" s="66">
        <f t="shared" si="953"/>
        <v>0</v>
      </c>
      <c r="AK354" s="66">
        <f t="shared" si="953"/>
        <v>0</v>
      </c>
      <c r="AL354" s="66">
        <f t="shared" si="934"/>
        <v>0</v>
      </c>
      <c r="AM354" s="66">
        <f t="shared" si="935"/>
        <v>0</v>
      </c>
      <c r="AN354" s="66">
        <f t="shared" si="936"/>
        <v>0</v>
      </c>
      <c r="AO354" s="66">
        <f>AO355</f>
        <v>0</v>
      </c>
      <c r="AP354" s="66">
        <f t="shared" si="954"/>
        <v>0</v>
      </c>
      <c r="AQ354" s="66">
        <f t="shared" si="954"/>
        <v>0</v>
      </c>
      <c r="AR354" s="66">
        <f t="shared" si="938"/>
        <v>0</v>
      </c>
      <c r="AS354" s="66">
        <f t="shared" si="939"/>
        <v>0</v>
      </c>
      <c r="AT354" s="66">
        <f t="shared" si="940"/>
        <v>0</v>
      </c>
    </row>
    <row r="355" spans="1:46" ht="25.5">
      <c r="A355" s="127"/>
      <c r="B355" s="92" t="s">
        <v>34</v>
      </c>
      <c r="C355" s="121" t="s">
        <v>28</v>
      </c>
      <c r="D355" s="121" t="s">
        <v>21</v>
      </c>
      <c r="E355" s="121" t="s">
        <v>99</v>
      </c>
      <c r="F355" s="60" t="s">
        <v>386</v>
      </c>
      <c r="G355" s="205" t="s">
        <v>33</v>
      </c>
      <c r="H355" s="66"/>
      <c r="I355" s="66"/>
      <c r="J355" s="66"/>
      <c r="K355" s="66"/>
      <c r="L355" s="66"/>
      <c r="M355" s="66"/>
      <c r="N355" s="66"/>
      <c r="O355" s="66"/>
      <c r="P355" s="66"/>
      <c r="Q355" s="66">
        <v>600000</v>
      </c>
      <c r="R355" s="66"/>
      <c r="S355" s="66"/>
      <c r="T355" s="66">
        <f t="shared" si="948"/>
        <v>600000</v>
      </c>
      <c r="U355" s="66">
        <f t="shared" si="949"/>
        <v>0</v>
      </c>
      <c r="V355" s="66">
        <f t="shared" si="950"/>
        <v>0</v>
      </c>
      <c r="W355" s="66"/>
      <c r="X355" s="66"/>
      <c r="Y355" s="66"/>
      <c r="Z355" s="66">
        <f t="shared" si="926"/>
        <v>600000</v>
      </c>
      <c r="AA355" s="66">
        <f t="shared" si="927"/>
        <v>0</v>
      </c>
      <c r="AB355" s="66">
        <f t="shared" si="928"/>
        <v>0</v>
      </c>
      <c r="AC355" s="66"/>
      <c r="AD355" s="66"/>
      <c r="AE355" s="66"/>
      <c r="AF355" s="66">
        <f t="shared" si="930"/>
        <v>600000</v>
      </c>
      <c r="AG355" s="66">
        <f t="shared" si="931"/>
        <v>0</v>
      </c>
      <c r="AH355" s="66">
        <f t="shared" si="932"/>
        <v>0</v>
      </c>
      <c r="AI355" s="66">
        <v>-600000</v>
      </c>
      <c r="AJ355" s="66"/>
      <c r="AK355" s="66"/>
      <c r="AL355" s="66">
        <f t="shared" si="934"/>
        <v>0</v>
      </c>
      <c r="AM355" s="66">
        <f t="shared" si="935"/>
        <v>0</v>
      </c>
      <c r="AN355" s="66">
        <f t="shared" si="936"/>
        <v>0</v>
      </c>
      <c r="AO355" s="66"/>
      <c r="AP355" s="66"/>
      <c r="AQ355" s="66"/>
      <c r="AR355" s="66">
        <f t="shared" si="938"/>
        <v>0</v>
      </c>
      <c r="AS355" s="66">
        <f t="shared" si="939"/>
        <v>0</v>
      </c>
      <c r="AT355" s="66">
        <f t="shared" si="940"/>
        <v>0</v>
      </c>
    </row>
    <row r="356" spans="1:46">
      <c r="A356" s="146"/>
      <c r="B356" s="108" t="s">
        <v>187</v>
      </c>
      <c r="C356" s="40" t="s">
        <v>28</v>
      </c>
      <c r="D356" s="40" t="s">
        <v>21</v>
      </c>
      <c r="E356" s="40" t="s">
        <v>99</v>
      </c>
      <c r="F356" s="40" t="s">
        <v>186</v>
      </c>
      <c r="G356" s="41"/>
      <c r="H356" s="67">
        <f>H357</f>
        <v>5000000</v>
      </c>
      <c r="I356" s="67">
        <f t="shared" ref="I356:M357" si="955">I357</f>
        <v>0</v>
      </c>
      <c r="J356" s="67">
        <f t="shared" si="955"/>
        <v>0</v>
      </c>
      <c r="K356" s="67">
        <f t="shared" si="955"/>
        <v>0</v>
      </c>
      <c r="L356" s="67">
        <f t="shared" si="955"/>
        <v>0</v>
      </c>
      <c r="M356" s="67">
        <f t="shared" si="955"/>
        <v>0</v>
      </c>
      <c r="N356" s="67">
        <f t="shared" si="769"/>
        <v>5000000</v>
      </c>
      <c r="O356" s="67">
        <f t="shared" si="770"/>
        <v>0</v>
      </c>
      <c r="P356" s="67">
        <f t="shared" si="771"/>
        <v>0</v>
      </c>
      <c r="Q356" s="67">
        <f t="shared" ref="Q356:S357" si="956">Q357</f>
        <v>0</v>
      </c>
      <c r="R356" s="67">
        <f t="shared" si="956"/>
        <v>0</v>
      </c>
      <c r="S356" s="67">
        <f t="shared" si="956"/>
        <v>0</v>
      </c>
      <c r="T356" s="67">
        <f t="shared" si="922"/>
        <v>5000000</v>
      </c>
      <c r="U356" s="67">
        <f t="shared" si="923"/>
        <v>0</v>
      </c>
      <c r="V356" s="67">
        <f t="shared" si="924"/>
        <v>0</v>
      </c>
      <c r="W356" s="67">
        <f t="shared" ref="W356:Y357" si="957">W357</f>
        <v>0</v>
      </c>
      <c r="X356" s="67">
        <f t="shared" si="957"/>
        <v>0</v>
      </c>
      <c r="Y356" s="67">
        <f t="shared" si="957"/>
        <v>0</v>
      </c>
      <c r="Z356" s="67">
        <f t="shared" si="926"/>
        <v>5000000</v>
      </c>
      <c r="AA356" s="67">
        <f t="shared" si="927"/>
        <v>0</v>
      </c>
      <c r="AB356" s="67">
        <f t="shared" si="928"/>
        <v>0</v>
      </c>
      <c r="AC356" s="67">
        <f t="shared" ref="AC356:AE357" si="958">AC357</f>
        <v>-600000</v>
      </c>
      <c r="AD356" s="67">
        <f t="shared" si="958"/>
        <v>0</v>
      </c>
      <c r="AE356" s="67">
        <f t="shared" si="958"/>
        <v>0</v>
      </c>
      <c r="AF356" s="67">
        <f t="shared" si="930"/>
        <v>4400000</v>
      </c>
      <c r="AG356" s="67">
        <f t="shared" si="931"/>
        <v>0</v>
      </c>
      <c r="AH356" s="67">
        <f t="shared" si="932"/>
        <v>0</v>
      </c>
      <c r="AI356" s="67">
        <f t="shared" ref="AI356:AK357" si="959">AI357</f>
        <v>0</v>
      </c>
      <c r="AJ356" s="67">
        <f t="shared" si="959"/>
        <v>0</v>
      </c>
      <c r="AK356" s="67">
        <f t="shared" si="959"/>
        <v>0</v>
      </c>
      <c r="AL356" s="67">
        <f t="shared" si="934"/>
        <v>4400000</v>
      </c>
      <c r="AM356" s="67">
        <f t="shared" si="935"/>
        <v>0</v>
      </c>
      <c r="AN356" s="67">
        <f t="shared" si="936"/>
        <v>0</v>
      </c>
      <c r="AO356" s="67">
        <f t="shared" ref="AO356:AQ357" si="960">AO357</f>
        <v>0</v>
      </c>
      <c r="AP356" s="67">
        <f t="shared" si="960"/>
        <v>0</v>
      </c>
      <c r="AQ356" s="67">
        <f t="shared" si="960"/>
        <v>0</v>
      </c>
      <c r="AR356" s="67">
        <f t="shared" si="938"/>
        <v>4400000</v>
      </c>
      <c r="AS356" s="67">
        <f t="shared" si="939"/>
        <v>0</v>
      </c>
      <c r="AT356" s="67">
        <f t="shared" si="940"/>
        <v>0</v>
      </c>
    </row>
    <row r="357" spans="1:46" ht="25.5">
      <c r="A357" s="146"/>
      <c r="B357" s="80" t="s">
        <v>41</v>
      </c>
      <c r="C357" s="40" t="s">
        <v>28</v>
      </c>
      <c r="D357" s="40" t="s">
        <v>21</v>
      </c>
      <c r="E357" s="40" t="s">
        <v>99</v>
      </c>
      <c r="F357" s="40" t="s">
        <v>186</v>
      </c>
      <c r="G357" s="41" t="s">
        <v>39</v>
      </c>
      <c r="H357" s="67">
        <f>H358</f>
        <v>5000000</v>
      </c>
      <c r="I357" s="67">
        <f t="shared" si="955"/>
        <v>0</v>
      </c>
      <c r="J357" s="67">
        <f t="shared" si="955"/>
        <v>0</v>
      </c>
      <c r="K357" s="67">
        <f t="shared" si="955"/>
        <v>0</v>
      </c>
      <c r="L357" s="67">
        <f t="shared" si="955"/>
        <v>0</v>
      </c>
      <c r="M357" s="67">
        <f t="shared" si="955"/>
        <v>0</v>
      </c>
      <c r="N357" s="67">
        <f t="shared" si="769"/>
        <v>5000000</v>
      </c>
      <c r="O357" s="67">
        <f t="shared" si="770"/>
        <v>0</v>
      </c>
      <c r="P357" s="67">
        <f t="shared" si="771"/>
        <v>0</v>
      </c>
      <c r="Q357" s="67">
        <f t="shared" si="956"/>
        <v>0</v>
      </c>
      <c r="R357" s="67">
        <f t="shared" si="956"/>
        <v>0</v>
      </c>
      <c r="S357" s="67">
        <f t="shared" si="956"/>
        <v>0</v>
      </c>
      <c r="T357" s="67">
        <f t="shared" si="922"/>
        <v>5000000</v>
      </c>
      <c r="U357" s="67">
        <f t="shared" si="923"/>
        <v>0</v>
      </c>
      <c r="V357" s="67">
        <f t="shared" si="924"/>
        <v>0</v>
      </c>
      <c r="W357" s="67">
        <f t="shared" si="957"/>
        <v>0</v>
      </c>
      <c r="X357" s="67">
        <f t="shared" si="957"/>
        <v>0</v>
      </c>
      <c r="Y357" s="67">
        <f t="shared" si="957"/>
        <v>0</v>
      </c>
      <c r="Z357" s="67">
        <f t="shared" si="926"/>
        <v>5000000</v>
      </c>
      <c r="AA357" s="67">
        <f t="shared" si="927"/>
        <v>0</v>
      </c>
      <c r="AB357" s="67">
        <f t="shared" si="928"/>
        <v>0</v>
      </c>
      <c r="AC357" s="67">
        <f t="shared" si="958"/>
        <v>-600000</v>
      </c>
      <c r="AD357" s="67">
        <f t="shared" si="958"/>
        <v>0</v>
      </c>
      <c r="AE357" s="67">
        <f t="shared" si="958"/>
        <v>0</v>
      </c>
      <c r="AF357" s="67">
        <f t="shared" si="930"/>
        <v>4400000</v>
      </c>
      <c r="AG357" s="67">
        <f t="shared" si="931"/>
        <v>0</v>
      </c>
      <c r="AH357" s="67">
        <f t="shared" si="932"/>
        <v>0</v>
      </c>
      <c r="AI357" s="67">
        <f t="shared" si="959"/>
        <v>0</v>
      </c>
      <c r="AJ357" s="67">
        <f t="shared" si="959"/>
        <v>0</v>
      </c>
      <c r="AK357" s="67">
        <f t="shared" si="959"/>
        <v>0</v>
      </c>
      <c r="AL357" s="67">
        <f t="shared" si="934"/>
        <v>4400000</v>
      </c>
      <c r="AM357" s="67">
        <f t="shared" si="935"/>
        <v>0</v>
      </c>
      <c r="AN357" s="67">
        <f t="shared" si="936"/>
        <v>0</v>
      </c>
      <c r="AO357" s="67">
        <f t="shared" si="960"/>
        <v>0</v>
      </c>
      <c r="AP357" s="67">
        <f t="shared" si="960"/>
        <v>0</v>
      </c>
      <c r="AQ357" s="67">
        <f t="shared" si="960"/>
        <v>0</v>
      </c>
      <c r="AR357" s="67">
        <f t="shared" si="938"/>
        <v>4400000</v>
      </c>
      <c r="AS357" s="67">
        <f t="shared" si="939"/>
        <v>0</v>
      </c>
      <c r="AT357" s="67">
        <f t="shared" si="940"/>
        <v>0</v>
      </c>
    </row>
    <row r="358" spans="1:46">
      <c r="A358" s="151"/>
      <c r="B358" s="108" t="s">
        <v>42</v>
      </c>
      <c r="C358" s="40" t="s">
        <v>28</v>
      </c>
      <c r="D358" s="40" t="s">
        <v>21</v>
      </c>
      <c r="E358" s="40" t="s">
        <v>99</v>
      </c>
      <c r="F358" s="40" t="s">
        <v>186</v>
      </c>
      <c r="G358" s="41" t="s">
        <v>40</v>
      </c>
      <c r="H358" s="67">
        <v>5000000</v>
      </c>
      <c r="I358" s="67"/>
      <c r="J358" s="67"/>
      <c r="K358" s="67"/>
      <c r="L358" s="67"/>
      <c r="M358" s="67"/>
      <c r="N358" s="67">
        <f t="shared" si="769"/>
        <v>5000000</v>
      </c>
      <c r="O358" s="67">
        <f t="shared" si="770"/>
        <v>0</v>
      </c>
      <c r="P358" s="67">
        <f t="shared" si="771"/>
        <v>0</v>
      </c>
      <c r="Q358" s="67"/>
      <c r="R358" s="67"/>
      <c r="S358" s="67"/>
      <c r="T358" s="67">
        <f t="shared" si="922"/>
        <v>5000000</v>
      </c>
      <c r="U358" s="67">
        <f t="shared" si="923"/>
        <v>0</v>
      </c>
      <c r="V358" s="67">
        <f t="shared" si="924"/>
        <v>0</v>
      </c>
      <c r="W358" s="67"/>
      <c r="X358" s="67"/>
      <c r="Y358" s="67"/>
      <c r="Z358" s="67">
        <f t="shared" si="926"/>
        <v>5000000</v>
      </c>
      <c r="AA358" s="67">
        <f t="shared" si="927"/>
        <v>0</v>
      </c>
      <c r="AB358" s="67">
        <f t="shared" si="928"/>
        <v>0</v>
      </c>
      <c r="AC358" s="67">
        <v>-600000</v>
      </c>
      <c r="AD358" s="67"/>
      <c r="AE358" s="67"/>
      <c r="AF358" s="67">
        <f t="shared" si="930"/>
        <v>4400000</v>
      </c>
      <c r="AG358" s="67">
        <f t="shared" si="931"/>
        <v>0</v>
      </c>
      <c r="AH358" s="67">
        <f t="shared" si="932"/>
        <v>0</v>
      </c>
      <c r="AI358" s="67"/>
      <c r="AJ358" s="67"/>
      <c r="AK358" s="67"/>
      <c r="AL358" s="67">
        <f t="shared" si="934"/>
        <v>4400000</v>
      </c>
      <c r="AM358" s="67">
        <f t="shared" si="935"/>
        <v>0</v>
      </c>
      <c r="AN358" s="67">
        <f t="shared" si="936"/>
        <v>0</v>
      </c>
      <c r="AO358" s="67"/>
      <c r="AP358" s="67"/>
      <c r="AQ358" s="67"/>
      <c r="AR358" s="67">
        <f t="shared" si="938"/>
        <v>4400000</v>
      </c>
      <c r="AS358" s="67">
        <f t="shared" si="939"/>
        <v>0</v>
      </c>
      <c r="AT358" s="67">
        <f t="shared" si="940"/>
        <v>0</v>
      </c>
    </row>
    <row r="359" spans="1:46">
      <c r="A359" s="263"/>
      <c r="B359" s="195" t="s">
        <v>281</v>
      </c>
      <c r="C359" s="5" t="s">
        <v>28</v>
      </c>
      <c r="D359" s="5" t="s">
        <v>21</v>
      </c>
      <c r="E359" s="5" t="s">
        <v>99</v>
      </c>
      <c r="F359" s="79" t="s">
        <v>222</v>
      </c>
      <c r="G359" s="17"/>
      <c r="H359" s="63">
        <f t="shared" ref="H359:M360" si="961">H360</f>
        <v>200000</v>
      </c>
      <c r="I359" s="63">
        <f t="shared" si="961"/>
        <v>200000</v>
      </c>
      <c r="J359" s="63">
        <f t="shared" si="961"/>
        <v>200000</v>
      </c>
      <c r="K359" s="63">
        <f t="shared" si="961"/>
        <v>908547.66</v>
      </c>
      <c r="L359" s="63">
        <f t="shared" si="961"/>
        <v>0</v>
      </c>
      <c r="M359" s="63">
        <f t="shared" si="961"/>
        <v>0</v>
      </c>
      <c r="N359" s="63">
        <f t="shared" si="769"/>
        <v>1108547.6600000001</v>
      </c>
      <c r="O359" s="63">
        <f t="shared" si="770"/>
        <v>200000</v>
      </c>
      <c r="P359" s="63">
        <f t="shared" si="771"/>
        <v>200000</v>
      </c>
      <c r="Q359" s="63">
        <f t="shared" ref="Q359:S360" si="962">Q360</f>
        <v>0</v>
      </c>
      <c r="R359" s="63">
        <f t="shared" si="962"/>
        <v>0</v>
      </c>
      <c r="S359" s="63">
        <f t="shared" si="962"/>
        <v>0</v>
      </c>
      <c r="T359" s="63">
        <f t="shared" si="922"/>
        <v>1108547.6600000001</v>
      </c>
      <c r="U359" s="63">
        <f t="shared" si="923"/>
        <v>200000</v>
      </c>
      <c r="V359" s="63">
        <f t="shared" si="924"/>
        <v>200000</v>
      </c>
      <c r="W359" s="63">
        <f t="shared" ref="W359:Y360" si="963">W360</f>
        <v>0</v>
      </c>
      <c r="X359" s="63">
        <f t="shared" si="963"/>
        <v>0</v>
      </c>
      <c r="Y359" s="63">
        <f t="shared" si="963"/>
        <v>0</v>
      </c>
      <c r="Z359" s="63">
        <f t="shared" si="926"/>
        <v>1108547.6600000001</v>
      </c>
      <c r="AA359" s="63">
        <f t="shared" si="927"/>
        <v>200000</v>
      </c>
      <c r="AB359" s="63">
        <f t="shared" si="928"/>
        <v>200000</v>
      </c>
      <c r="AC359" s="63">
        <f t="shared" ref="AC359:AE360" si="964">AC360</f>
        <v>0</v>
      </c>
      <c r="AD359" s="63">
        <f t="shared" si="964"/>
        <v>0</v>
      </c>
      <c r="AE359" s="63">
        <f t="shared" si="964"/>
        <v>0</v>
      </c>
      <c r="AF359" s="63">
        <f t="shared" si="930"/>
        <v>1108547.6600000001</v>
      </c>
      <c r="AG359" s="63">
        <f t="shared" si="931"/>
        <v>200000</v>
      </c>
      <c r="AH359" s="63">
        <f t="shared" si="932"/>
        <v>200000</v>
      </c>
      <c r="AI359" s="63">
        <f t="shared" ref="AI359:AK360" si="965">AI360</f>
        <v>-1108547.6600000001</v>
      </c>
      <c r="AJ359" s="63">
        <f t="shared" si="965"/>
        <v>0</v>
      </c>
      <c r="AK359" s="63">
        <f t="shared" si="965"/>
        <v>0</v>
      </c>
      <c r="AL359" s="63">
        <f t="shared" si="934"/>
        <v>0</v>
      </c>
      <c r="AM359" s="63">
        <f t="shared" si="935"/>
        <v>200000</v>
      </c>
      <c r="AN359" s="63">
        <f t="shared" si="936"/>
        <v>200000</v>
      </c>
      <c r="AO359" s="63">
        <f t="shared" ref="AO359:AQ360" si="966">AO360</f>
        <v>0</v>
      </c>
      <c r="AP359" s="63">
        <f t="shared" si="966"/>
        <v>0</v>
      </c>
      <c r="AQ359" s="63">
        <f t="shared" si="966"/>
        <v>0</v>
      </c>
      <c r="AR359" s="63">
        <f t="shared" si="938"/>
        <v>0</v>
      </c>
      <c r="AS359" s="63">
        <f t="shared" si="939"/>
        <v>200000</v>
      </c>
      <c r="AT359" s="63">
        <f t="shared" si="940"/>
        <v>200000</v>
      </c>
    </row>
    <row r="360" spans="1:46" ht="13.5" customHeight="1">
      <c r="A360" s="261"/>
      <c r="B360" s="29" t="s">
        <v>35</v>
      </c>
      <c r="C360" s="5" t="s">
        <v>28</v>
      </c>
      <c r="D360" s="5" t="s">
        <v>21</v>
      </c>
      <c r="E360" s="5" t="s">
        <v>99</v>
      </c>
      <c r="F360" s="79" t="s">
        <v>222</v>
      </c>
      <c r="G360" s="17" t="s">
        <v>36</v>
      </c>
      <c r="H360" s="63">
        <f t="shared" si="961"/>
        <v>200000</v>
      </c>
      <c r="I360" s="63">
        <f t="shared" si="961"/>
        <v>200000</v>
      </c>
      <c r="J360" s="63">
        <f t="shared" si="961"/>
        <v>200000</v>
      </c>
      <c r="K360" s="63">
        <f t="shared" si="961"/>
        <v>908547.66</v>
      </c>
      <c r="L360" s="63">
        <f t="shared" si="961"/>
        <v>0</v>
      </c>
      <c r="M360" s="63">
        <f t="shared" si="961"/>
        <v>0</v>
      </c>
      <c r="N360" s="63">
        <f t="shared" si="769"/>
        <v>1108547.6600000001</v>
      </c>
      <c r="O360" s="63">
        <f t="shared" si="770"/>
        <v>200000</v>
      </c>
      <c r="P360" s="63">
        <f t="shared" si="771"/>
        <v>200000</v>
      </c>
      <c r="Q360" s="63">
        <f t="shared" si="962"/>
        <v>0</v>
      </c>
      <c r="R360" s="63">
        <f t="shared" si="962"/>
        <v>0</v>
      </c>
      <c r="S360" s="63">
        <f t="shared" si="962"/>
        <v>0</v>
      </c>
      <c r="T360" s="63">
        <f t="shared" si="922"/>
        <v>1108547.6600000001</v>
      </c>
      <c r="U360" s="63">
        <f t="shared" si="923"/>
        <v>200000</v>
      </c>
      <c r="V360" s="63">
        <f t="shared" si="924"/>
        <v>200000</v>
      </c>
      <c r="W360" s="63">
        <f t="shared" si="963"/>
        <v>0</v>
      </c>
      <c r="X360" s="63">
        <f t="shared" si="963"/>
        <v>0</v>
      </c>
      <c r="Y360" s="63">
        <f t="shared" si="963"/>
        <v>0</v>
      </c>
      <c r="Z360" s="63">
        <f t="shared" si="926"/>
        <v>1108547.6600000001</v>
      </c>
      <c r="AA360" s="63">
        <f t="shared" si="927"/>
        <v>200000</v>
      </c>
      <c r="AB360" s="63">
        <f t="shared" si="928"/>
        <v>200000</v>
      </c>
      <c r="AC360" s="63">
        <f t="shared" si="964"/>
        <v>0</v>
      </c>
      <c r="AD360" s="63">
        <f t="shared" si="964"/>
        <v>0</v>
      </c>
      <c r="AE360" s="63">
        <f t="shared" si="964"/>
        <v>0</v>
      </c>
      <c r="AF360" s="63">
        <f t="shared" si="930"/>
        <v>1108547.6600000001</v>
      </c>
      <c r="AG360" s="63">
        <f t="shared" si="931"/>
        <v>200000</v>
      </c>
      <c r="AH360" s="63">
        <f t="shared" si="932"/>
        <v>200000</v>
      </c>
      <c r="AI360" s="63">
        <f t="shared" si="965"/>
        <v>-1108547.6600000001</v>
      </c>
      <c r="AJ360" s="63">
        <f t="shared" si="965"/>
        <v>0</v>
      </c>
      <c r="AK360" s="63">
        <f t="shared" si="965"/>
        <v>0</v>
      </c>
      <c r="AL360" s="63">
        <f t="shared" si="934"/>
        <v>0</v>
      </c>
      <c r="AM360" s="63">
        <f t="shared" si="935"/>
        <v>200000</v>
      </c>
      <c r="AN360" s="63">
        <f t="shared" si="936"/>
        <v>200000</v>
      </c>
      <c r="AO360" s="63">
        <f t="shared" si="966"/>
        <v>0</v>
      </c>
      <c r="AP360" s="63">
        <f t="shared" si="966"/>
        <v>0</v>
      </c>
      <c r="AQ360" s="63">
        <f t="shared" si="966"/>
        <v>0</v>
      </c>
      <c r="AR360" s="63">
        <f t="shared" si="938"/>
        <v>0</v>
      </c>
      <c r="AS360" s="63">
        <f t="shared" si="939"/>
        <v>200000</v>
      </c>
      <c r="AT360" s="63">
        <f t="shared" si="940"/>
        <v>200000</v>
      </c>
    </row>
    <row r="361" spans="1:46" ht="14.25" customHeight="1">
      <c r="A361" s="261"/>
      <c r="B361" s="29" t="s">
        <v>38</v>
      </c>
      <c r="C361" s="5" t="s">
        <v>28</v>
      </c>
      <c r="D361" s="5" t="s">
        <v>21</v>
      </c>
      <c r="E361" s="5" t="s">
        <v>99</v>
      </c>
      <c r="F361" s="79" t="s">
        <v>222</v>
      </c>
      <c r="G361" s="17" t="s">
        <v>37</v>
      </c>
      <c r="H361" s="67">
        <v>200000</v>
      </c>
      <c r="I361" s="67">
        <v>200000</v>
      </c>
      <c r="J361" s="67">
        <v>200000</v>
      </c>
      <c r="K361" s="67">
        <v>908547.66</v>
      </c>
      <c r="L361" s="67"/>
      <c r="M361" s="67"/>
      <c r="N361" s="67">
        <f t="shared" si="769"/>
        <v>1108547.6600000001</v>
      </c>
      <c r="O361" s="67">
        <f t="shared" si="770"/>
        <v>200000</v>
      </c>
      <c r="P361" s="67">
        <f t="shared" si="771"/>
        <v>200000</v>
      </c>
      <c r="Q361" s="67"/>
      <c r="R361" s="67"/>
      <c r="S361" s="67"/>
      <c r="T361" s="67">
        <f t="shared" si="922"/>
        <v>1108547.6600000001</v>
      </c>
      <c r="U361" s="67">
        <f t="shared" si="923"/>
        <v>200000</v>
      </c>
      <c r="V361" s="67">
        <f t="shared" si="924"/>
        <v>200000</v>
      </c>
      <c r="W361" s="67"/>
      <c r="X361" s="67"/>
      <c r="Y361" s="67"/>
      <c r="Z361" s="67">
        <f t="shared" si="926"/>
        <v>1108547.6600000001</v>
      </c>
      <c r="AA361" s="67">
        <f t="shared" si="927"/>
        <v>200000</v>
      </c>
      <c r="AB361" s="67">
        <f t="shared" si="928"/>
        <v>200000</v>
      </c>
      <c r="AC361" s="67"/>
      <c r="AD361" s="67"/>
      <c r="AE361" s="67"/>
      <c r="AF361" s="67">
        <f t="shared" si="930"/>
        <v>1108547.6600000001</v>
      </c>
      <c r="AG361" s="67">
        <f t="shared" si="931"/>
        <v>200000</v>
      </c>
      <c r="AH361" s="67">
        <f t="shared" si="932"/>
        <v>200000</v>
      </c>
      <c r="AI361" s="67">
        <v>-1108547.6600000001</v>
      </c>
      <c r="AJ361" s="67"/>
      <c r="AK361" s="67"/>
      <c r="AL361" s="67">
        <f t="shared" si="934"/>
        <v>0</v>
      </c>
      <c r="AM361" s="67">
        <f t="shared" si="935"/>
        <v>200000</v>
      </c>
      <c r="AN361" s="67">
        <f t="shared" si="936"/>
        <v>200000</v>
      </c>
      <c r="AO361" s="67"/>
      <c r="AP361" s="67"/>
      <c r="AQ361" s="67"/>
      <c r="AR361" s="67">
        <f t="shared" si="938"/>
        <v>0</v>
      </c>
      <c r="AS361" s="67">
        <f t="shared" si="939"/>
        <v>200000</v>
      </c>
      <c r="AT361" s="67">
        <f t="shared" si="940"/>
        <v>200000</v>
      </c>
    </row>
    <row r="362" spans="1:46" ht="24.75" customHeight="1">
      <c r="A362" s="146"/>
      <c r="B362" s="80" t="s">
        <v>265</v>
      </c>
      <c r="C362" s="5" t="s">
        <v>28</v>
      </c>
      <c r="D362" s="5" t="s">
        <v>21</v>
      </c>
      <c r="E362" s="5" t="s">
        <v>99</v>
      </c>
      <c r="F362" s="79" t="s">
        <v>266</v>
      </c>
      <c r="G362" s="107"/>
      <c r="H362" s="67">
        <f>H363</f>
        <v>9749000</v>
      </c>
      <c r="I362" s="67">
        <f t="shared" ref="I362:M362" si="967">I363</f>
        <v>0</v>
      </c>
      <c r="J362" s="67">
        <f t="shared" si="967"/>
        <v>0</v>
      </c>
      <c r="K362" s="67">
        <f t="shared" si="967"/>
        <v>0</v>
      </c>
      <c r="L362" s="67">
        <f t="shared" si="967"/>
        <v>0</v>
      </c>
      <c r="M362" s="67">
        <f t="shared" si="967"/>
        <v>0</v>
      </c>
      <c r="N362" s="67">
        <f t="shared" si="769"/>
        <v>9749000</v>
      </c>
      <c r="O362" s="67">
        <f t="shared" si="770"/>
        <v>0</v>
      </c>
      <c r="P362" s="67">
        <f t="shared" si="771"/>
        <v>0</v>
      </c>
      <c r="Q362" s="67">
        <f t="shared" ref="Q362:S363" si="968">Q363</f>
        <v>0</v>
      </c>
      <c r="R362" s="67">
        <f t="shared" si="968"/>
        <v>0</v>
      </c>
      <c r="S362" s="67">
        <f t="shared" si="968"/>
        <v>0</v>
      </c>
      <c r="T362" s="67">
        <f t="shared" si="922"/>
        <v>9749000</v>
      </c>
      <c r="U362" s="67">
        <f t="shared" si="923"/>
        <v>0</v>
      </c>
      <c r="V362" s="67">
        <f t="shared" si="924"/>
        <v>0</v>
      </c>
      <c r="W362" s="67">
        <f t="shared" ref="W362:Y363" si="969">W363</f>
        <v>-1549220</v>
      </c>
      <c r="X362" s="67">
        <f t="shared" si="969"/>
        <v>0</v>
      </c>
      <c r="Y362" s="67">
        <f t="shared" si="969"/>
        <v>0</v>
      </c>
      <c r="Z362" s="67">
        <f t="shared" si="926"/>
        <v>8199780</v>
      </c>
      <c r="AA362" s="67">
        <f t="shared" si="927"/>
        <v>0</v>
      </c>
      <c r="AB362" s="67">
        <f t="shared" si="928"/>
        <v>0</v>
      </c>
      <c r="AC362" s="67">
        <f t="shared" ref="AC362:AE363" si="970">AC363</f>
        <v>0</v>
      </c>
      <c r="AD362" s="67">
        <f t="shared" si="970"/>
        <v>0</v>
      </c>
      <c r="AE362" s="67">
        <f t="shared" si="970"/>
        <v>0</v>
      </c>
      <c r="AF362" s="67">
        <f t="shared" si="930"/>
        <v>8199780</v>
      </c>
      <c r="AG362" s="67">
        <f t="shared" si="931"/>
        <v>0</v>
      </c>
      <c r="AH362" s="67">
        <f t="shared" si="932"/>
        <v>0</v>
      </c>
      <c r="AI362" s="67">
        <f t="shared" ref="AI362:AK363" si="971">AI363</f>
        <v>109600</v>
      </c>
      <c r="AJ362" s="67">
        <f t="shared" si="971"/>
        <v>0</v>
      </c>
      <c r="AK362" s="67">
        <f t="shared" si="971"/>
        <v>0</v>
      </c>
      <c r="AL362" s="67">
        <f t="shared" si="934"/>
        <v>8309380</v>
      </c>
      <c r="AM362" s="67">
        <f t="shared" si="935"/>
        <v>0</v>
      </c>
      <c r="AN362" s="67">
        <f t="shared" si="936"/>
        <v>0</v>
      </c>
      <c r="AO362" s="67">
        <f t="shared" ref="AO362:AQ363" si="972">AO363</f>
        <v>690891.24</v>
      </c>
      <c r="AP362" s="67">
        <f t="shared" si="972"/>
        <v>0</v>
      </c>
      <c r="AQ362" s="67">
        <f t="shared" si="972"/>
        <v>0</v>
      </c>
      <c r="AR362" s="67">
        <f t="shared" si="938"/>
        <v>9000271.2400000002</v>
      </c>
      <c r="AS362" s="67">
        <f t="shared" si="939"/>
        <v>0</v>
      </c>
      <c r="AT362" s="67">
        <f t="shared" si="940"/>
        <v>0</v>
      </c>
    </row>
    <row r="363" spans="1:46" ht="25.5" customHeight="1">
      <c r="A363" s="146"/>
      <c r="B363" s="136" t="s">
        <v>207</v>
      </c>
      <c r="C363" s="5" t="s">
        <v>28</v>
      </c>
      <c r="D363" s="5" t="s">
        <v>21</v>
      </c>
      <c r="E363" s="5" t="s">
        <v>99</v>
      </c>
      <c r="F363" s="79" t="s">
        <v>266</v>
      </c>
      <c r="G363" s="107" t="s">
        <v>32</v>
      </c>
      <c r="H363" s="67">
        <f>H364</f>
        <v>9749000</v>
      </c>
      <c r="I363" s="67">
        <f t="shared" ref="I363:M363" si="973">I364</f>
        <v>0</v>
      </c>
      <c r="J363" s="67">
        <f t="shared" si="973"/>
        <v>0</v>
      </c>
      <c r="K363" s="67">
        <f t="shared" si="973"/>
        <v>0</v>
      </c>
      <c r="L363" s="67">
        <f t="shared" si="973"/>
        <v>0</v>
      </c>
      <c r="M363" s="67">
        <f t="shared" si="973"/>
        <v>0</v>
      </c>
      <c r="N363" s="67">
        <f t="shared" si="769"/>
        <v>9749000</v>
      </c>
      <c r="O363" s="67">
        <f t="shared" si="770"/>
        <v>0</v>
      </c>
      <c r="P363" s="67">
        <f t="shared" si="771"/>
        <v>0</v>
      </c>
      <c r="Q363" s="67">
        <f t="shared" si="968"/>
        <v>0</v>
      </c>
      <c r="R363" s="67">
        <f t="shared" si="968"/>
        <v>0</v>
      </c>
      <c r="S363" s="67">
        <f t="shared" si="968"/>
        <v>0</v>
      </c>
      <c r="T363" s="67">
        <f t="shared" si="922"/>
        <v>9749000</v>
      </c>
      <c r="U363" s="67">
        <f t="shared" si="923"/>
        <v>0</v>
      </c>
      <c r="V363" s="67">
        <f t="shared" si="924"/>
        <v>0</v>
      </c>
      <c r="W363" s="67">
        <f t="shared" si="969"/>
        <v>-1549220</v>
      </c>
      <c r="X363" s="67">
        <f t="shared" si="969"/>
        <v>0</v>
      </c>
      <c r="Y363" s="67">
        <f t="shared" si="969"/>
        <v>0</v>
      </c>
      <c r="Z363" s="67">
        <f t="shared" si="926"/>
        <v>8199780</v>
      </c>
      <c r="AA363" s="67">
        <f t="shared" si="927"/>
        <v>0</v>
      </c>
      <c r="AB363" s="67">
        <f t="shared" si="928"/>
        <v>0</v>
      </c>
      <c r="AC363" s="67">
        <f t="shared" si="970"/>
        <v>0</v>
      </c>
      <c r="AD363" s="67">
        <f t="shared" si="970"/>
        <v>0</v>
      </c>
      <c r="AE363" s="67">
        <f t="shared" si="970"/>
        <v>0</v>
      </c>
      <c r="AF363" s="67">
        <f t="shared" si="930"/>
        <v>8199780</v>
      </c>
      <c r="AG363" s="67">
        <f t="shared" si="931"/>
        <v>0</v>
      </c>
      <c r="AH363" s="67">
        <f t="shared" si="932"/>
        <v>0</v>
      </c>
      <c r="AI363" s="67">
        <f t="shared" si="971"/>
        <v>109600</v>
      </c>
      <c r="AJ363" s="67">
        <f t="shared" si="971"/>
        <v>0</v>
      </c>
      <c r="AK363" s="67">
        <f t="shared" si="971"/>
        <v>0</v>
      </c>
      <c r="AL363" s="67">
        <f t="shared" si="934"/>
        <v>8309380</v>
      </c>
      <c r="AM363" s="67">
        <f t="shared" si="935"/>
        <v>0</v>
      </c>
      <c r="AN363" s="67">
        <f t="shared" si="936"/>
        <v>0</v>
      </c>
      <c r="AO363" s="67">
        <f t="shared" si="972"/>
        <v>690891.24</v>
      </c>
      <c r="AP363" s="67">
        <f t="shared" si="972"/>
        <v>0</v>
      </c>
      <c r="AQ363" s="67">
        <f t="shared" si="972"/>
        <v>0</v>
      </c>
      <c r="AR363" s="67">
        <f t="shared" si="938"/>
        <v>9000271.2400000002</v>
      </c>
      <c r="AS363" s="67">
        <f t="shared" si="939"/>
        <v>0</v>
      </c>
      <c r="AT363" s="67">
        <f t="shared" si="940"/>
        <v>0</v>
      </c>
    </row>
    <row r="364" spans="1:46" ht="30.75" customHeight="1">
      <c r="A364" s="146"/>
      <c r="B364" s="77" t="s">
        <v>34</v>
      </c>
      <c r="C364" s="5" t="s">
        <v>28</v>
      </c>
      <c r="D364" s="5" t="s">
        <v>21</v>
      </c>
      <c r="E364" s="5" t="s">
        <v>99</v>
      </c>
      <c r="F364" s="79" t="s">
        <v>266</v>
      </c>
      <c r="G364" s="107" t="s">
        <v>33</v>
      </c>
      <c r="H364" s="66">
        <v>9749000</v>
      </c>
      <c r="I364" s="67"/>
      <c r="J364" s="67"/>
      <c r="K364" s="66"/>
      <c r="L364" s="67"/>
      <c r="M364" s="67"/>
      <c r="N364" s="66">
        <f t="shared" si="769"/>
        <v>9749000</v>
      </c>
      <c r="O364" s="67">
        <f t="shared" si="770"/>
        <v>0</v>
      </c>
      <c r="P364" s="67">
        <f t="shared" si="771"/>
        <v>0</v>
      </c>
      <c r="Q364" s="66"/>
      <c r="R364" s="67"/>
      <c r="S364" s="67"/>
      <c r="T364" s="66">
        <f t="shared" si="922"/>
        <v>9749000</v>
      </c>
      <c r="U364" s="67">
        <f t="shared" si="923"/>
        <v>0</v>
      </c>
      <c r="V364" s="67">
        <f t="shared" si="924"/>
        <v>0</v>
      </c>
      <c r="W364" s="66">
        <v>-1549220</v>
      </c>
      <c r="X364" s="67"/>
      <c r="Y364" s="67"/>
      <c r="Z364" s="66">
        <f t="shared" si="926"/>
        <v>8199780</v>
      </c>
      <c r="AA364" s="67">
        <f t="shared" si="927"/>
        <v>0</v>
      </c>
      <c r="AB364" s="67">
        <f t="shared" si="928"/>
        <v>0</v>
      </c>
      <c r="AC364" s="66"/>
      <c r="AD364" s="67"/>
      <c r="AE364" s="67"/>
      <c r="AF364" s="66">
        <f t="shared" si="930"/>
        <v>8199780</v>
      </c>
      <c r="AG364" s="67">
        <f t="shared" si="931"/>
        <v>0</v>
      </c>
      <c r="AH364" s="67">
        <f t="shared" si="932"/>
        <v>0</v>
      </c>
      <c r="AI364" s="66">
        <f>909600-800000</f>
        <v>109600</v>
      </c>
      <c r="AJ364" s="67"/>
      <c r="AK364" s="67"/>
      <c r="AL364" s="66">
        <f t="shared" si="934"/>
        <v>8309380</v>
      </c>
      <c r="AM364" s="67">
        <f t="shared" si="935"/>
        <v>0</v>
      </c>
      <c r="AN364" s="67">
        <f t="shared" si="936"/>
        <v>0</v>
      </c>
      <c r="AO364" s="66">
        <f>53000-199108.76+320000+250000+300000-33000</f>
        <v>690891.24</v>
      </c>
      <c r="AP364" s="67"/>
      <c r="AQ364" s="67"/>
      <c r="AR364" s="66">
        <f t="shared" si="938"/>
        <v>9000271.2400000002</v>
      </c>
      <c r="AS364" s="67">
        <f t="shared" si="939"/>
        <v>0</v>
      </c>
      <c r="AT364" s="67">
        <f t="shared" si="940"/>
        <v>0</v>
      </c>
    </row>
    <row r="365" spans="1:46">
      <c r="A365" s="111"/>
      <c r="B365" s="91"/>
      <c r="C365" s="5"/>
      <c r="D365" s="5"/>
      <c r="E365" s="5"/>
      <c r="F365" s="5"/>
      <c r="G365" s="17"/>
      <c r="H365" s="63"/>
      <c r="I365" s="63"/>
      <c r="J365" s="63"/>
      <c r="K365" s="63"/>
      <c r="L365" s="63"/>
      <c r="M365" s="63"/>
      <c r="N365" s="63"/>
      <c r="O365" s="63"/>
      <c r="P365" s="63"/>
      <c r="Q365" s="63"/>
      <c r="R365" s="63"/>
      <c r="S365" s="63"/>
      <c r="T365" s="63"/>
      <c r="U365" s="63"/>
      <c r="V365" s="63"/>
      <c r="W365" s="63"/>
      <c r="X365" s="63"/>
      <c r="Y365" s="63"/>
      <c r="Z365" s="63"/>
      <c r="AA365" s="63"/>
      <c r="AB365" s="63"/>
      <c r="AC365" s="63"/>
      <c r="AD365" s="63"/>
      <c r="AE365" s="63"/>
      <c r="AF365" s="63"/>
      <c r="AG365" s="63"/>
      <c r="AH365" s="63"/>
      <c r="AI365" s="63"/>
      <c r="AJ365" s="63"/>
      <c r="AK365" s="63"/>
      <c r="AL365" s="63"/>
      <c r="AM365" s="63"/>
      <c r="AN365" s="63"/>
      <c r="AO365" s="63"/>
      <c r="AP365" s="63"/>
      <c r="AQ365" s="63"/>
      <c r="AR365" s="63"/>
      <c r="AS365" s="63"/>
      <c r="AT365" s="63"/>
    </row>
    <row r="366" spans="1:46" ht="45">
      <c r="A366" s="26" t="s">
        <v>7</v>
      </c>
      <c r="B366" s="102" t="s">
        <v>231</v>
      </c>
      <c r="C366" s="20" t="s">
        <v>15</v>
      </c>
      <c r="D366" s="9" t="s">
        <v>21</v>
      </c>
      <c r="E366" s="9" t="s">
        <v>99</v>
      </c>
      <c r="F366" s="20" t="s">
        <v>100</v>
      </c>
      <c r="G366" s="17"/>
      <c r="H366" s="64">
        <f>H367+H372</f>
        <v>760000</v>
      </c>
      <c r="I366" s="64">
        <f t="shared" ref="I366:J366" si="974">I367+I372</f>
        <v>760000</v>
      </c>
      <c r="J366" s="64">
        <f t="shared" si="974"/>
        <v>760000</v>
      </c>
      <c r="K366" s="64">
        <f t="shared" ref="K366:M366" si="975">K367+K372</f>
        <v>0</v>
      </c>
      <c r="L366" s="64">
        <f t="shared" si="975"/>
        <v>0</v>
      </c>
      <c r="M366" s="64">
        <f t="shared" si="975"/>
        <v>0</v>
      </c>
      <c r="N366" s="64">
        <f t="shared" si="769"/>
        <v>760000</v>
      </c>
      <c r="O366" s="64">
        <f t="shared" si="770"/>
        <v>760000</v>
      </c>
      <c r="P366" s="64">
        <f t="shared" si="771"/>
        <v>760000</v>
      </c>
      <c r="Q366" s="64">
        <f>Q367+Q372+Q377</f>
        <v>300000</v>
      </c>
      <c r="R366" s="64">
        <f t="shared" ref="R366:S366" si="976">R367+R372+R377</f>
        <v>0</v>
      </c>
      <c r="S366" s="64">
        <f t="shared" si="976"/>
        <v>0</v>
      </c>
      <c r="T366" s="64">
        <f t="shared" ref="T366:T376" si="977">N366+Q366</f>
        <v>1060000</v>
      </c>
      <c r="U366" s="64">
        <f t="shared" ref="U366:U376" si="978">O366+R366</f>
        <v>760000</v>
      </c>
      <c r="V366" s="64">
        <f t="shared" ref="V366:V376" si="979">P366+S366</f>
        <v>760000</v>
      </c>
      <c r="W366" s="64">
        <f>W367+W372+W377</f>
        <v>100000</v>
      </c>
      <c r="X366" s="64">
        <f t="shared" ref="X366:Y366" si="980">X367+X372+X377</f>
        <v>0</v>
      </c>
      <c r="Y366" s="64">
        <f t="shared" si="980"/>
        <v>0</v>
      </c>
      <c r="Z366" s="64">
        <f t="shared" ref="Z366:Z381" si="981">T366+W366</f>
        <v>1160000</v>
      </c>
      <c r="AA366" s="64">
        <f t="shared" ref="AA366:AA381" si="982">U366+X366</f>
        <v>760000</v>
      </c>
      <c r="AB366" s="64">
        <f t="shared" ref="AB366:AB381" si="983">V366+Y366</f>
        <v>760000</v>
      </c>
      <c r="AC366" s="64">
        <f>AC367+AC372+AC377</f>
        <v>0</v>
      </c>
      <c r="AD366" s="64">
        <f t="shared" ref="AD366:AE366" si="984">AD367+AD372+AD377</f>
        <v>0</v>
      </c>
      <c r="AE366" s="64">
        <f t="shared" si="984"/>
        <v>0</v>
      </c>
      <c r="AF366" s="64">
        <f t="shared" ref="AF366:AF381" si="985">Z366+AC366</f>
        <v>1160000</v>
      </c>
      <c r="AG366" s="64">
        <f t="shared" ref="AG366:AG381" si="986">AA366+AD366</f>
        <v>760000</v>
      </c>
      <c r="AH366" s="64">
        <f t="shared" ref="AH366:AH381" si="987">AB366+AE366</f>
        <v>760000</v>
      </c>
      <c r="AI366" s="64">
        <f>AI367+AI372+AI377</f>
        <v>70000</v>
      </c>
      <c r="AJ366" s="64">
        <f t="shared" ref="AJ366:AK366" si="988">AJ367+AJ372+AJ377</f>
        <v>0</v>
      </c>
      <c r="AK366" s="64">
        <f t="shared" si="988"/>
        <v>0</v>
      </c>
      <c r="AL366" s="64">
        <f t="shared" ref="AL366:AL381" si="989">AF366+AI366</f>
        <v>1230000</v>
      </c>
      <c r="AM366" s="64">
        <f t="shared" ref="AM366:AM381" si="990">AG366+AJ366</f>
        <v>760000</v>
      </c>
      <c r="AN366" s="64">
        <f t="shared" ref="AN366:AN381" si="991">AH366+AK366</f>
        <v>760000</v>
      </c>
      <c r="AO366" s="64">
        <f>AO367+AO372+AO377</f>
        <v>25000</v>
      </c>
      <c r="AP366" s="64">
        <f t="shared" ref="AP366:AQ366" si="992">AP367+AP372+AP377</f>
        <v>0</v>
      </c>
      <c r="AQ366" s="64">
        <f t="shared" si="992"/>
        <v>0</v>
      </c>
      <c r="AR366" s="64">
        <f t="shared" ref="AR366:AR381" si="993">AL366+AO366</f>
        <v>1255000</v>
      </c>
      <c r="AS366" s="64">
        <f t="shared" ref="AS366:AS381" si="994">AM366+AP366</f>
        <v>760000</v>
      </c>
      <c r="AT366" s="64">
        <f t="shared" ref="AT366:AT381" si="995">AN366+AQ366</f>
        <v>760000</v>
      </c>
    </row>
    <row r="367" spans="1:46">
      <c r="A367" s="260"/>
      <c r="B367" s="161" t="s">
        <v>282</v>
      </c>
      <c r="C367" s="5" t="s">
        <v>15</v>
      </c>
      <c r="D367" s="5" t="s">
        <v>21</v>
      </c>
      <c r="E367" s="5" t="s">
        <v>99</v>
      </c>
      <c r="F367" s="5" t="s">
        <v>116</v>
      </c>
      <c r="G367" s="17"/>
      <c r="H367" s="63">
        <f>H368+H370</f>
        <v>590000</v>
      </c>
      <c r="I367" s="63">
        <f t="shared" ref="I367:J367" si="996">I368+I370</f>
        <v>590000</v>
      </c>
      <c r="J367" s="63">
        <f t="shared" si="996"/>
        <v>590000</v>
      </c>
      <c r="K367" s="63">
        <f t="shared" ref="K367:M367" si="997">K368+K370</f>
        <v>0</v>
      </c>
      <c r="L367" s="63">
        <f t="shared" si="997"/>
        <v>0</v>
      </c>
      <c r="M367" s="63">
        <f t="shared" si="997"/>
        <v>0</v>
      </c>
      <c r="N367" s="63">
        <f t="shared" si="769"/>
        <v>590000</v>
      </c>
      <c r="O367" s="63">
        <f t="shared" si="770"/>
        <v>590000</v>
      </c>
      <c r="P367" s="63">
        <f t="shared" si="771"/>
        <v>590000</v>
      </c>
      <c r="Q367" s="63">
        <f t="shared" ref="Q367:S367" si="998">Q368+Q370</f>
        <v>0</v>
      </c>
      <c r="R367" s="63">
        <f t="shared" si="998"/>
        <v>0</v>
      </c>
      <c r="S367" s="63">
        <f t="shared" si="998"/>
        <v>0</v>
      </c>
      <c r="T367" s="63">
        <f t="shared" si="977"/>
        <v>590000</v>
      </c>
      <c r="U367" s="63">
        <f t="shared" si="978"/>
        <v>590000</v>
      </c>
      <c r="V367" s="63">
        <f t="shared" si="979"/>
        <v>590000</v>
      </c>
      <c r="W367" s="63">
        <f t="shared" ref="W367:Y367" si="999">W368+W370</f>
        <v>40000</v>
      </c>
      <c r="X367" s="63">
        <f t="shared" si="999"/>
        <v>0</v>
      </c>
      <c r="Y367" s="63">
        <f t="shared" si="999"/>
        <v>0</v>
      </c>
      <c r="Z367" s="63">
        <f t="shared" si="981"/>
        <v>630000</v>
      </c>
      <c r="AA367" s="63">
        <f t="shared" si="982"/>
        <v>590000</v>
      </c>
      <c r="AB367" s="63">
        <f t="shared" si="983"/>
        <v>590000</v>
      </c>
      <c r="AC367" s="63">
        <f t="shared" ref="AC367:AE367" si="1000">AC368+AC370</f>
        <v>5000</v>
      </c>
      <c r="AD367" s="63">
        <f t="shared" si="1000"/>
        <v>0</v>
      </c>
      <c r="AE367" s="63">
        <f t="shared" si="1000"/>
        <v>0</v>
      </c>
      <c r="AF367" s="63">
        <f t="shared" si="985"/>
        <v>635000</v>
      </c>
      <c r="AG367" s="63">
        <f t="shared" si="986"/>
        <v>590000</v>
      </c>
      <c r="AH367" s="63">
        <f t="shared" si="987"/>
        <v>590000</v>
      </c>
      <c r="AI367" s="236">
        <f t="shared" ref="AI367:AK367" si="1001">AI368+AI370</f>
        <v>-40000</v>
      </c>
      <c r="AJ367" s="63">
        <f t="shared" si="1001"/>
        <v>0</v>
      </c>
      <c r="AK367" s="63">
        <f t="shared" si="1001"/>
        <v>0</v>
      </c>
      <c r="AL367" s="63">
        <f t="shared" si="989"/>
        <v>595000</v>
      </c>
      <c r="AM367" s="63">
        <f t="shared" si="990"/>
        <v>590000</v>
      </c>
      <c r="AN367" s="63">
        <f t="shared" si="991"/>
        <v>590000</v>
      </c>
      <c r="AO367" s="236">
        <f t="shared" ref="AO367:AQ367" si="1002">AO368+AO370</f>
        <v>40000</v>
      </c>
      <c r="AP367" s="63">
        <f t="shared" si="1002"/>
        <v>0</v>
      </c>
      <c r="AQ367" s="63">
        <f t="shared" si="1002"/>
        <v>0</v>
      </c>
      <c r="AR367" s="63">
        <f t="shared" si="993"/>
        <v>635000</v>
      </c>
      <c r="AS367" s="63">
        <f t="shared" si="994"/>
        <v>590000</v>
      </c>
      <c r="AT367" s="63">
        <f t="shared" si="995"/>
        <v>590000</v>
      </c>
    </row>
    <row r="368" spans="1:46" ht="25.5">
      <c r="A368" s="261"/>
      <c r="B368" s="62" t="s">
        <v>207</v>
      </c>
      <c r="C368" s="5" t="s">
        <v>15</v>
      </c>
      <c r="D368" s="5" t="s">
        <v>21</v>
      </c>
      <c r="E368" s="5" t="s">
        <v>99</v>
      </c>
      <c r="F368" s="5" t="s">
        <v>116</v>
      </c>
      <c r="G368" s="17" t="s">
        <v>32</v>
      </c>
      <c r="H368" s="63">
        <f>H369</f>
        <v>560000</v>
      </c>
      <c r="I368" s="63">
        <f t="shared" ref="I368:M368" si="1003">I369</f>
        <v>560000</v>
      </c>
      <c r="J368" s="63">
        <f t="shared" si="1003"/>
        <v>560000</v>
      </c>
      <c r="K368" s="63">
        <f t="shared" si="1003"/>
        <v>0</v>
      </c>
      <c r="L368" s="63">
        <f t="shared" si="1003"/>
        <v>0</v>
      </c>
      <c r="M368" s="63">
        <f t="shared" si="1003"/>
        <v>0</v>
      </c>
      <c r="N368" s="63">
        <f t="shared" si="769"/>
        <v>560000</v>
      </c>
      <c r="O368" s="63">
        <f t="shared" si="770"/>
        <v>560000</v>
      </c>
      <c r="P368" s="63">
        <f t="shared" si="771"/>
        <v>560000</v>
      </c>
      <c r="Q368" s="63">
        <f t="shared" ref="Q368:S368" si="1004">Q369</f>
        <v>0</v>
      </c>
      <c r="R368" s="63">
        <f t="shared" si="1004"/>
        <v>0</v>
      </c>
      <c r="S368" s="63">
        <f t="shared" si="1004"/>
        <v>0</v>
      </c>
      <c r="T368" s="63">
        <f t="shared" si="977"/>
        <v>560000</v>
      </c>
      <c r="U368" s="63">
        <f t="shared" si="978"/>
        <v>560000</v>
      </c>
      <c r="V368" s="63">
        <f t="shared" si="979"/>
        <v>560000</v>
      </c>
      <c r="W368" s="63">
        <f t="shared" ref="W368:Y368" si="1005">W369</f>
        <v>30000</v>
      </c>
      <c r="X368" s="63">
        <f t="shared" si="1005"/>
        <v>0</v>
      </c>
      <c r="Y368" s="63">
        <f t="shared" si="1005"/>
        <v>0</v>
      </c>
      <c r="Z368" s="63">
        <f t="shared" si="981"/>
        <v>590000</v>
      </c>
      <c r="AA368" s="63">
        <f t="shared" si="982"/>
        <v>560000</v>
      </c>
      <c r="AB368" s="63">
        <f t="shared" si="983"/>
        <v>560000</v>
      </c>
      <c r="AC368" s="63">
        <f t="shared" ref="AC368:AE368" si="1006">AC369</f>
        <v>0</v>
      </c>
      <c r="AD368" s="63">
        <f t="shared" si="1006"/>
        <v>0</v>
      </c>
      <c r="AE368" s="63">
        <f t="shared" si="1006"/>
        <v>0</v>
      </c>
      <c r="AF368" s="63">
        <f t="shared" si="985"/>
        <v>590000</v>
      </c>
      <c r="AG368" s="63">
        <f t="shared" si="986"/>
        <v>560000</v>
      </c>
      <c r="AH368" s="63">
        <f t="shared" si="987"/>
        <v>560000</v>
      </c>
      <c r="AI368" s="236">
        <f t="shared" ref="AI368:AK368" si="1007">AI369</f>
        <v>-120000</v>
      </c>
      <c r="AJ368" s="63">
        <f t="shared" si="1007"/>
        <v>0</v>
      </c>
      <c r="AK368" s="63">
        <f t="shared" si="1007"/>
        <v>0</v>
      </c>
      <c r="AL368" s="63">
        <f t="shared" si="989"/>
        <v>470000</v>
      </c>
      <c r="AM368" s="63">
        <f t="shared" si="990"/>
        <v>560000</v>
      </c>
      <c r="AN368" s="63">
        <f t="shared" si="991"/>
        <v>560000</v>
      </c>
      <c r="AO368" s="236">
        <f t="shared" ref="AO368:AQ368" si="1008">AO369</f>
        <v>20000</v>
      </c>
      <c r="AP368" s="63">
        <f t="shared" si="1008"/>
        <v>0</v>
      </c>
      <c r="AQ368" s="63">
        <f t="shared" si="1008"/>
        <v>0</v>
      </c>
      <c r="AR368" s="63">
        <f t="shared" si="993"/>
        <v>490000</v>
      </c>
      <c r="AS368" s="63">
        <f t="shared" si="994"/>
        <v>560000</v>
      </c>
      <c r="AT368" s="63">
        <f t="shared" si="995"/>
        <v>560000</v>
      </c>
    </row>
    <row r="369" spans="1:46" ht="25.5">
      <c r="A369" s="261"/>
      <c r="B369" s="32" t="s">
        <v>34</v>
      </c>
      <c r="C369" s="5" t="s">
        <v>15</v>
      </c>
      <c r="D369" s="5" t="s">
        <v>21</v>
      </c>
      <c r="E369" s="5" t="s">
        <v>99</v>
      </c>
      <c r="F369" s="5" t="s">
        <v>116</v>
      </c>
      <c r="G369" s="17" t="s">
        <v>33</v>
      </c>
      <c r="H369" s="66">
        <v>560000</v>
      </c>
      <c r="I369" s="66">
        <v>560000</v>
      </c>
      <c r="J369" s="66">
        <v>560000</v>
      </c>
      <c r="K369" s="66"/>
      <c r="L369" s="66"/>
      <c r="M369" s="66"/>
      <c r="N369" s="66">
        <f t="shared" si="769"/>
        <v>560000</v>
      </c>
      <c r="O369" s="66">
        <f t="shared" si="770"/>
        <v>560000</v>
      </c>
      <c r="P369" s="66">
        <f t="shared" si="771"/>
        <v>560000</v>
      </c>
      <c r="Q369" s="66"/>
      <c r="R369" s="66"/>
      <c r="S369" s="66"/>
      <c r="T369" s="66">
        <f t="shared" si="977"/>
        <v>560000</v>
      </c>
      <c r="U369" s="66">
        <f t="shared" si="978"/>
        <v>560000</v>
      </c>
      <c r="V369" s="66">
        <f t="shared" si="979"/>
        <v>560000</v>
      </c>
      <c r="W369" s="66">
        <v>30000</v>
      </c>
      <c r="X369" s="66"/>
      <c r="Y369" s="66"/>
      <c r="Z369" s="66">
        <f t="shared" si="981"/>
        <v>590000</v>
      </c>
      <c r="AA369" s="66">
        <f t="shared" si="982"/>
        <v>560000</v>
      </c>
      <c r="AB369" s="66">
        <f t="shared" si="983"/>
        <v>560000</v>
      </c>
      <c r="AC369" s="66"/>
      <c r="AD369" s="66"/>
      <c r="AE369" s="66"/>
      <c r="AF369" s="66">
        <f t="shared" si="985"/>
        <v>590000</v>
      </c>
      <c r="AG369" s="66">
        <f t="shared" si="986"/>
        <v>560000</v>
      </c>
      <c r="AH369" s="66">
        <f t="shared" si="987"/>
        <v>560000</v>
      </c>
      <c r="AI369" s="225">
        <v>-120000</v>
      </c>
      <c r="AJ369" s="66"/>
      <c r="AK369" s="66"/>
      <c r="AL369" s="66">
        <f t="shared" si="989"/>
        <v>470000</v>
      </c>
      <c r="AM369" s="66">
        <f t="shared" si="990"/>
        <v>560000</v>
      </c>
      <c r="AN369" s="66">
        <f t="shared" si="991"/>
        <v>560000</v>
      </c>
      <c r="AO369" s="66">
        <v>20000</v>
      </c>
      <c r="AP369" s="66"/>
      <c r="AQ369" s="66"/>
      <c r="AR369" s="66">
        <f t="shared" si="993"/>
        <v>490000</v>
      </c>
      <c r="AS369" s="66">
        <f t="shared" si="994"/>
        <v>560000</v>
      </c>
      <c r="AT369" s="66">
        <f t="shared" si="995"/>
        <v>560000</v>
      </c>
    </row>
    <row r="370" spans="1:46">
      <c r="A370" s="261"/>
      <c r="B370" s="62" t="s">
        <v>35</v>
      </c>
      <c r="C370" s="5" t="s">
        <v>15</v>
      </c>
      <c r="D370" s="5" t="s">
        <v>21</v>
      </c>
      <c r="E370" s="5" t="s">
        <v>99</v>
      </c>
      <c r="F370" s="5" t="s">
        <v>116</v>
      </c>
      <c r="G370" s="61" t="s">
        <v>36</v>
      </c>
      <c r="H370" s="66">
        <f>H371</f>
        <v>30000</v>
      </c>
      <c r="I370" s="66">
        <f t="shared" ref="I370:M370" si="1009">I371</f>
        <v>30000</v>
      </c>
      <c r="J370" s="66">
        <f t="shared" si="1009"/>
        <v>30000</v>
      </c>
      <c r="K370" s="66">
        <f t="shared" si="1009"/>
        <v>0</v>
      </c>
      <c r="L370" s="66">
        <f t="shared" si="1009"/>
        <v>0</v>
      </c>
      <c r="M370" s="66">
        <f t="shared" si="1009"/>
        <v>0</v>
      </c>
      <c r="N370" s="66">
        <f t="shared" si="769"/>
        <v>30000</v>
      </c>
      <c r="O370" s="66">
        <f t="shared" si="770"/>
        <v>30000</v>
      </c>
      <c r="P370" s="66">
        <f t="shared" si="771"/>
        <v>30000</v>
      </c>
      <c r="Q370" s="66">
        <f t="shared" ref="Q370:S370" si="1010">Q371</f>
        <v>0</v>
      </c>
      <c r="R370" s="66">
        <f t="shared" si="1010"/>
        <v>0</v>
      </c>
      <c r="S370" s="66">
        <f t="shared" si="1010"/>
        <v>0</v>
      </c>
      <c r="T370" s="66">
        <f t="shared" si="977"/>
        <v>30000</v>
      </c>
      <c r="U370" s="66">
        <f t="shared" si="978"/>
        <v>30000</v>
      </c>
      <c r="V370" s="66">
        <f t="shared" si="979"/>
        <v>30000</v>
      </c>
      <c r="W370" s="66">
        <f t="shared" ref="W370:Y370" si="1011">W371</f>
        <v>10000</v>
      </c>
      <c r="X370" s="66">
        <f t="shared" si="1011"/>
        <v>0</v>
      </c>
      <c r="Y370" s="66">
        <f t="shared" si="1011"/>
        <v>0</v>
      </c>
      <c r="Z370" s="66">
        <f t="shared" si="981"/>
        <v>40000</v>
      </c>
      <c r="AA370" s="66">
        <f t="shared" si="982"/>
        <v>30000</v>
      </c>
      <c r="AB370" s="66">
        <f t="shared" si="983"/>
        <v>30000</v>
      </c>
      <c r="AC370" s="66">
        <f t="shared" ref="AC370:AE370" si="1012">AC371</f>
        <v>5000</v>
      </c>
      <c r="AD370" s="66">
        <f t="shared" si="1012"/>
        <v>0</v>
      </c>
      <c r="AE370" s="66">
        <f t="shared" si="1012"/>
        <v>0</v>
      </c>
      <c r="AF370" s="66">
        <f t="shared" si="985"/>
        <v>45000</v>
      </c>
      <c r="AG370" s="66">
        <f t="shared" si="986"/>
        <v>30000</v>
      </c>
      <c r="AH370" s="66">
        <f t="shared" si="987"/>
        <v>30000</v>
      </c>
      <c r="AI370" s="225">
        <f t="shared" ref="AI370:AK370" si="1013">AI371</f>
        <v>80000</v>
      </c>
      <c r="AJ370" s="66">
        <f t="shared" si="1013"/>
        <v>0</v>
      </c>
      <c r="AK370" s="66">
        <f t="shared" si="1013"/>
        <v>0</v>
      </c>
      <c r="AL370" s="66">
        <f t="shared" si="989"/>
        <v>125000</v>
      </c>
      <c r="AM370" s="66">
        <f t="shared" si="990"/>
        <v>30000</v>
      </c>
      <c r="AN370" s="66">
        <f t="shared" si="991"/>
        <v>30000</v>
      </c>
      <c r="AO370" s="225">
        <f t="shared" ref="AO370:AQ370" si="1014">AO371</f>
        <v>20000</v>
      </c>
      <c r="AP370" s="66">
        <f t="shared" si="1014"/>
        <v>0</v>
      </c>
      <c r="AQ370" s="66">
        <f t="shared" si="1014"/>
        <v>0</v>
      </c>
      <c r="AR370" s="66">
        <f t="shared" si="993"/>
        <v>145000</v>
      </c>
      <c r="AS370" s="66">
        <f t="shared" si="994"/>
        <v>30000</v>
      </c>
      <c r="AT370" s="66">
        <f t="shared" si="995"/>
        <v>30000</v>
      </c>
    </row>
    <row r="371" spans="1:46">
      <c r="A371" s="261"/>
      <c r="B371" s="62" t="s">
        <v>173</v>
      </c>
      <c r="C371" s="5" t="s">
        <v>15</v>
      </c>
      <c r="D371" s="5" t="s">
        <v>21</v>
      </c>
      <c r="E371" s="5" t="s">
        <v>99</v>
      </c>
      <c r="F371" s="5" t="s">
        <v>116</v>
      </c>
      <c r="G371" s="61" t="s">
        <v>174</v>
      </c>
      <c r="H371" s="66">
        <v>30000</v>
      </c>
      <c r="I371" s="66">
        <v>30000</v>
      </c>
      <c r="J371" s="66">
        <v>30000</v>
      </c>
      <c r="K371" s="66"/>
      <c r="L371" s="66"/>
      <c r="M371" s="66"/>
      <c r="N371" s="66">
        <f t="shared" si="769"/>
        <v>30000</v>
      </c>
      <c r="O371" s="66">
        <f t="shared" si="770"/>
        <v>30000</v>
      </c>
      <c r="P371" s="66">
        <f t="shared" si="771"/>
        <v>30000</v>
      </c>
      <c r="Q371" s="66"/>
      <c r="R371" s="66"/>
      <c r="S371" s="66"/>
      <c r="T371" s="66">
        <f t="shared" si="977"/>
        <v>30000</v>
      </c>
      <c r="U371" s="66">
        <f t="shared" si="978"/>
        <v>30000</v>
      </c>
      <c r="V371" s="66">
        <f t="shared" si="979"/>
        <v>30000</v>
      </c>
      <c r="W371" s="66">
        <v>10000</v>
      </c>
      <c r="X371" s="66"/>
      <c r="Y371" s="66"/>
      <c r="Z371" s="66">
        <f t="shared" si="981"/>
        <v>40000</v>
      </c>
      <c r="AA371" s="66">
        <f t="shared" si="982"/>
        <v>30000</v>
      </c>
      <c r="AB371" s="66">
        <f t="shared" si="983"/>
        <v>30000</v>
      </c>
      <c r="AC371" s="66">
        <v>5000</v>
      </c>
      <c r="AD371" s="66"/>
      <c r="AE371" s="66"/>
      <c r="AF371" s="66">
        <f t="shared" si="985"/>
        <v>45000</v>
      </c>
      <c r="AG371" s="66">
        <f t="shared" si="986"/>
        <v>30000</v>
      </c>
      <c r="AH371" s="66">
        <f t="shared" si="987"/>
        <v>30000</v>
      </c>
      <c r="AI371" s="225">
        <f>50000+30000</f>
        <v>80000</v>
      </c>
      <c r="AJ371" s="66"/>
      <c r="AK371" s="66"/>
      <c r="AL371" s="66">
        <f t="shared" si="989"/>
        <v>125000</v>
      </c>
      <c r="AM371" s="66">
        <f t="shared" si="990"/>
        <v>30000</v>
      </c>
      <c r="AN371" s="66">
        <f t="shared" si="991"/>
        <v>30000</v>
      </c>
      <c r="AO371" s="66">
        <v>20000</v>
      </c>
      <c r="AP371" s="66"/>
      <c r="AQ371" s="66"/>
      <c r="AR371" s="66">
        <f t="shared" si="993"/>
        <v>145000</v>
      </c>
      <c r="AS371" s="66">
        <f t="shared" si="994"/>
        <v>30000</v>
      </c>
      <c r="AT371" s="66">
        <f t="shared" si="995"/>
        <v>30000</v>
      </c>
    </row>
    <row r="372" spans="1:46">
      <c r="A372" s="267"/>
      <c r="B372" s="62" t="s">
        <v>283</v>
      </c>
      <c r="C372" s="5" t="s">
        <v>15</v>
      </c>
      <c r="D372" s="5" t="s">
        <v>21</v>
      </c>
      <c r="E372" s="5" t="s">
        <v>99</v>
      </c>
      <c r="F372" s="5" t="s">
        <v>117</v>
      </c>
      <c r="G372" s="17"/>
      <c r="H372" s="63">
        <f>H373+H375</f>
        <v>170000</v>
      </c>
      <c r="I372" s="63">
        <f t="shared" ref="I372:J372" si="1015">I373+I375</f>
        <v>170000</v>
      </c>
      <c r="J372" s="63">
        <f t="shared" si="1015"/>
        <v>170000</v>
      </c>
      <c r="K372" s="63">
        <f t="shared" ref="K372:M372" si="1016">K373+K375</f>
        <v>0</v>
      </c>
      <c r="L372" s="63">
        <f t="shared" si="1016"/>
        <v>0</v>
      </c>
      <c r="M372" s="63">
        <f t="shared" si="1016"/>
        <v>0</v>
      </c>
      <c r="N372" s="63">
        <f t="shared" si="769"/>
        <v>170000</v>
      </c>
      <c r="O372" s="63">
        <f t="shared" si="770"/>
        <v>170000</v>
      </c>
      <c r="P372" s="63">
        <f t="shared" si="771"/>
        <v>170000</v>
      </c>
      <c r="Q372" s="63">
        <f t="shared" ref="Q372:S372" si="1017">Q373+Q375</f>
        <v>0</v>
      </c>
      <c r="R372" s="63">
        <f t="shared" si="1017"/>
        <v>0</v>
      </c>
      <c r="S372" s="63">
        <f t="shared" si="1017"/>
        <v>0</v>
      </c>
      <c r="T372" s="63">
        <f t="shared" si="977"/>
        <v>170000</v>
      </c>
      <c r="U372" s="63">
        <f t="shared" si="978"/>
        <v>170000</v>
      </c>
      <c r="V372" s="63">
        <f t="shared" si="979"/>
        <v>170000</v>
      </c>
      <c r="W372" s="63">
        <f t="shared" ref="W372:Y372" si="1018">W373+W375</f>
        <v>60000</v>
      </c>
      <c r="X372" s="63">
        <f t="shared" si="1018"/>
        <v>0</v>
      </c>
      <c r="Y372" s="63">
        <f t="shared" si="1018"/>
        <v>0</v>
      </c>
      <c r="Z372" s="63">
        <f t="shared" si="981"/>
        <v>230000</v>
      </c>
      <c r="AA372" s="63">
        <f t="shared" si="982"/>
        <v>170000</v>
      </c>
      <c r="AB372" s="63">
        <f t="shared" si="983"/>
        <v>170000</v>
      </c>
      <c r="AC372" s="63">
        <f t="shared" ref="AC372:AE372" si="1019">AC373+AC375</f>
        <v>-5000</v>
      </c>
      <c r="AD372" s="63">
        <f t="shared" si="1019"/>
        <v>0</v>
      </c>
      <c r="AE372" s="63">
        <f t="shared" si="1019"/>
        <v>0</v>
      </c>
      <c r="AF372" s="63">
        <f t="shared" si="985"/>
        <v>225000</v>
      </c>
      <c r="AG372" s="63">
        <f t="shared" si="986"/>
        <v>170000</v>
      </c>
      <c r="AH372" s="63">
        <f t="shared" si="987"/>
        <v>170000</v>
      </c>
      <c r="AI372" s="236">
        <f t="shared" ref="AI372:AK372" si="1020">AI373+AI375</f>
        <v>110000</v>
      </c>
      <c r="AJ372" s="63">
        <f t="shared" si="1020"/>
        <v>0</v>
      </c>
      <c r="AK372" s="63">
        <f t="shared" si="1020"/>
        <v>0</v>
      </c>
      <c r="AL372" s="63">
        <f t="shared" si="989"/>
        <v>335000</v>
      </c>
      <c r="AM372" s="63">
        <f t="shared" si="990"/>
        <v>170000</v>
      </c>
      <c r="AN372" s="63">
        <f t="shared" si="991"/>
        <v>170000</v>
      </c>
      <c r="AO372" s="236">
        <f t="shared" ref="AO372:AQ372" si="1021">AO373+AO375</f>
        <v>-15000</v>
      </c>
      <c r="AP372" s="63">
        <f t="shared" si="1021"/>
        <v>0</v>
      </c>
      <c r="AQ372" s="63">
        <f t="shared" si="1021"/>
        <v>0</v>
      </c>
      <c r="AR372" s="63">
        <f t="shared" si="993"/>
        <v>320000</v>
      </c>
      <c r="AS372" s="63">
        <f t="shared" si="994"/>
        <v>170000</v>
      </c>
      <c r="AT372" s="63">
        <f t="shared" si="995"/>
        <v>170000</v>
      </c>
    </row>
    <row r="373" spans="1:46" ht="25.5">
      <c r="A373" s="261"/>
      <c r="B373" s="62" t="s">
        <v>207</v>
      </c>
      <c r="C373" s="5" t="s">
        <v>15</v>
      </c>
      <c r="D373" s="5" t="s">
        <v>21</v>
      </c>
      <c r="E373" s="5" t="s">
        <v>99</v>
      </c>
      <c r="F373" s="5" t="s">
        <v>117</v>
      </c>
      <c r="G373" s="17" t="s">
        <v>32</v>
      </c>
      <c r="H373" s="63">
        <f>H374</f>
        <v>120000</v>
      </c>
      <c r="I373" s="63">
        <f t="shared" ref="I373:M373" si="1022">I374</f>
        <v>120000</v>
      </c>
      <c r="J373" s="63">
        <f t="shared" si="1022"/>
        <v>120000</v>
      </c>
      <c r="K373" s="63">
        <f t="shared" si="1022"/>
        <v>0</v>
      </c>
      <c r="L373" s="63">
        <f t="shared" si="1022"/>
        <v>0</v>
      </c>
      <c r="M373" s="63">
        <f t="shared" si="1022"/>
        <v>0</v>
      </c>
      <c r="N373" s="63">
        <f t="shared" si="769"/>
        <v>120000</v>
      </c>
      <c r="O373" s="63">
        <f t="shared" si="770"/>
        <v>120000</v>
      </c>
      <c r="P373" s="63">
        <f t="shared" si="771"/>
        <v>120000</v>
      </c>
      <c r="Q373" s="63">
        <f t="shared" ref="Q373:S373" si="1023">Q374</f>
        <v>0</v>
      </c>
      <c r="R373" s="63">
        <f t="shared" si="1023"/>
        <v>0</v>
      </c>
      <c r="S373" s="63">
        <f t="shared" si="1023"/>
        <v>0</v>
      </c>
      <c r="T373" s="63">
        <f t="shared" si="977"/>
        <v>120000</v>
      </c>
      <c r="U373" s="63">
        <f t="shared" si="978"/>
        <v>120000</v>
      </c>
      <c r="V373" s="63">
        <f t="shared" si="979"/>
        <v>120000</v>
      </c>
      <c r="W373" s="63">
        <f t="shared" ref="W373:Y373" si="1024">W374</f>
        <v>50000</v>
      </c>
      <c r="X373" s="63">
        <f t="shared" si="1024"/>
        <v>0</v>
      </c>
      <c r="Y373" s="63">
        <f t="shared" si="1024"/>
        <v>0</v>
      </c>
      <c r="Z373" s="63">
        <f t="shared" si="981"/>
        <v>170000</v>
      </c>
      <c r="AA373" s="63">
        <f t="shared" si="982"/>
        <v>120000</v>
      </c>
      <c r="AB373" s="63">
        <f t="shared" si="983"/>
        <v>120000</v>
      </c>
      <c r="AC373" s="63">
        <f t="shared" ref="AC373:AE373" si="1025">AC374</f>
        <v>-7000</v>
      </c>
      <c r="AD373" s="63">
        <f t="shared" si="1025"/>
        <v>0</v>
      </c>
      <c r="AE373" s="63">
        <f t="shared" si="1025"/>
        <v>0</v>
      </c>
      <c r="AF373" s="63">
        <f t="shared" si="985"/>
        <v>163000</v>
      </c>
      <c r="AG373" s="63">
        <f t="shared" si="986"/>
        <v>120000</v>
      </c>
      <c r="AH373" s="63">
        <f t="shared" si="987"/>
        <v>120000</v>
      </c>
      <c r="AI373" s="236">
        <f t="shared" ref="AI373:AK373" si="1026">AI374</f>
        <v>80000</v>
      </c>
      <c r="AJ373" s="63">
        <f t="shared" si="1026"/>
        <v>0</v>
      </c>
      <c r="AK373" s="63">
        <f t="shared" si="1026"/>
        <v>0</v>
      </c>
      <c r="AL373" s="63">
        <f t="shared" si="989"/>
        <v>243000</v>
      </c>
      <c r="AM373" s="63">
        <f t="shared" si="990"/>
        <v>120000</v>
      </c>
      <c r="AN373" s="63">
        <f t="shared" si="991"/>
        <v>120000</v>
      </c>
      <c r="AO373" s="236">
        <f t="shared" ref="AO373:AQ373" si="1027">AO374</f>
        <v>0</v>
      </c>
      <c r="AP373" s="63">
        <f t="shared" si="1027"/>
        <v>0</v>
      </c>
      <c r="AQ373" s="63">
        <f t="shared" si="1027"/>
        <v>0</v>
      </c>
      <c r="AR373" s="63">
        <f t="shared" si="993"/>
        <v>243000</v>
      </c>
      <c r="AS373" s="63">
        <f t="shared" si="994"/>
        <v>120000</v>
      </c>
      <c r="AT373" s="63">
        <f t="shared" si="995"/>
        <v>120000</v>
      </c>
    </row>
    <row r="374" spans="1:46" ht="25.5">
      <c r="A374" s="264"/>
      <c r="B374" s="32" t="s">
        <v>34</v>
      </c>
      <c r="C374" s="5" t="s">
        <v>15</v>
      </c>
      <c r="D374" s="5" t="s">
        <v>21</v>
      </c>
      <c r="E374" s="5" t="s">
        <v>99</v>
      </c>
      <c r="F374" s="5" t="s">
        <v>117</v>
      </c>
      <c r="G374" s="17" t="s">
        <v>33</v>
      </c>
      <c r="H374" s="66">
        <v>120000</v>
      </c>
      <c r="I374" s="66">
        <v>120000</v>
      </c>
      <c r="J374" s="66">
        <v>120000</v>
      </c>
      <c r="K374" s="66"/>
      <c r="L374" s="66"/>
      <c r="M374" s="66"/>
      <c r="N374" s="66">
        <f t="shared" si="769"/>
        <v>120000</v>
      </c>
      <c r="O374" s="66">
        <f t="shared" si="770"/>
        <v>120000</v>
      </c>
      <c r="P374" s="66">
        <f t="shared" si="771"/>
        <v>120000</v>
      </c>
      <c r="Q374" s="66"/>
      <c r="R374" s="66"/>
      <c r="S374" s="66"/>
      <c r="T374" s="66">
        <f t="shared" si="977"/>
        <v>120000</v>
      </c>
      <c r="U374" s="66">
        <f t="shared" si="978"/>
        <v>120000</v>
      </c>
      <c r="V374" s="66">
        <f t="shared" si="979"/>
        <v>120000</v>
      </c>
      <c r="W374" s="66">
        <v>50000</v>
      </c>
      <c r="X374" s="66"/>
      <c r="Y374" s="66"/>
      <c r="Z374" s="66">
        <f t="shared" si="981"/>
        <v>170000</v>
      </c>
      <c r="AA374" s="66">
        <f t="shared" si="982"/>
        <v>120000</v>
      </c>
      <c r="AB374" s="66">
        <f t="shared" si="983"/>
        <v>120000</v>
      </c>
      <c r="AC374" s="66">
        <v>-7000</v>
      </c>
      <c r="AD374" s="66"/>
      <c r="AE374" s="66"/>
      <c r="AF374" s="66">
        <f t="shared" si="985"/>
        <v>163000</v>
      </c>
      <c r="AG374" s="66">
        <f t="shared" si="986"/>
        <v>120000</v>
      </c>
      <c r="AH374" s="66">
        <f t="shared" si="987"/>
        <v>120000</v>
      </c>
      <c r="AI374" s="225">
        <f>50000+30000</f>
        <v>80000</v>
      </c>
      <c r="AJ374" s="66"/>
      <c r="AK374" s="66"/>
      <c r="AL374" s="66">
        <f t="shared" si="989"/>
        <v>243000</v>
      </c>
      <c r="AM374" s="66">
        <f t="shared" si="990"/>
        <v>120000</v>
      </c>
      <c r="AN374" s="66">
        <f t="shared" si="991"/>
        <v>120000</v>
      </c>
      <c r="AO374" s="225"/>
      <c r="AP374" s="66"/>
      <c r="AQ374" s="66"/>
      <c r="AR374" s="66">
        <f t="shared" si="993"/>
        <v>243000</v>
      </c>
      <c r="AS374" s="66">
        <f t="shared" si="994"/>
        <v>120000</v>
      </c>
      <c r="AT374" s="66">
        <f t="shared" si="995"/>
        <v>120000</v>
      </c>
    </row>
    <row r="375" spans="1:46">
      <c r="A375" s="151"/>
      <c r="B375" s="88" t="s">
        <v>35</v>
      </c>
      <c r="C375" s="5" t="s">
        <v>15</v>
      </c>
      <c r="D375" s="5" t="s">
        <v>21</v>
      </c>
      <c r="E375" s="5" t="s">
        <v>99</v>
      </c>
      <c r="F375" s="5" t="s">
        <v>117</v>
      </c>
      <c r="G375" s="61" t="s">
        <v>36</v>
      </c>
      <c r="H375" s="66">
        <f>H376</f>
        <v>50000</v>
      </c>
      <c r="I375" s="66">
        <f t="shared" ref="I375:M375" si="1028">I376</f>
        <v>50000</v>
      </c>
      <c r="J375" s="66">
        <f t="shared" si="1028"/>
        <v>50000</v>
      </c>
      <c r="K375" s="66">
        <f t="shared" si="1028"/>
        <v>0</v>
      </c>
      <c r="L375" s="66">
        <f t="shared" si="1028"/>
        <v>0</v>
      </c>
      <c r="M375" s="66">
        <f t="shared" si="1028"/>
        <v>0</v>
      </c>
      <c r="N375" s="66">
        <f t="shared" si="769"/>
        <v>50000</v>
      </c>
      <c r="O375" s="66">
        <f t="shared" si="770"/>
        <v>50000</v>
      </c>
      <c r="P375" s="66">
        <f t="shared" si="771"/>
        <v>50000</v>
      </c>
      <c r="Q375" s="66">
        <f t="shared" ref="Q375:S375" si="1029">Q376</f>
        <v>0</v>
      </c>
      <c r="R375" s="66">
        <f t="shared" si="1029"/>
        <v>0</v>
      </c>
      <c r="S375" s="66">
        <f t="shared" si="1029"/>
        <v>0</v>
      </c>
      <c r="T375" s="66">
        <f t="shared" si="977"/>
        <v>50000</v>
      </c>
      <c r="U375" s="66">
        <f t="shared" si="978"/>
        <v>50000</v>
      </c>
      <c r="V375" s="66">
        <f t="shared" si="979"/>
        <v>50000</v>
      </c>
      <c r="W375" s="66">
        <f t="shared" ref="W375:Y375" si="1030">W376</f>
        <v>10000</v>
      </c>
      <c r="X375" s="66">
        <f t="shared" si="1030"/>
        <v>0</v>
      </c>
      <c r="Y375" s="66">
        <f t="shared" si="1030"/>
        <v>0</v>
      </c>
      <c r="Z375" s="66">
        <f t="shared" si="981"/>
        <v>60000</v>
      </c>
      <c r="AA375" s="66">
        <f t="shared" si="982"/>
        <v>50000</v>
      </c>
      <c r="AB375" s="66">
        <f t="shared" si="983"/>
        <v>50000</v>
      </c>
      <c r="AC375" s="66">
        <f t="shared" ref="AC375:AE375" si="1031">AC376</f>
        <v>2000</v>
      </c>
      <c r="AD375" s="66">
        <f t="shared" si="1031"/>
        <v>0</v>
      </c>
      <c r="AE375" s="66">
        <f t="shared" si="1031"/>
        <v>0</v>
      </c>
      <c r="AF375" s="66">
        <f t="shared" si="985"/>
        <v>62000</v>
      </c>
      <c r="AG375" s="66">
        <f t="shared" si="986"/>
        <v>50000</v>
      </c>
      <c r="AH375" s="66">
        <f t="shared" si="987"/>
        <v>50000</v>
      </c>
      <c r="AI375" s="225">
        <f t="shared" ref="AI375:AK375" si="1032">AI376</f>
        <v>30000</v>
      </c>
      <c r="AJ375" s="66">
        <f t="shared" si="1032"/>
        <v>0</v>
      </c>
      <c r="AK375" s="66">
        <f t="shared" si="1032"/>
        <v>0</v>
      </c>
      <c r="AL375" s="66">
        <f t="shared" si="989"/>
        <v>92000</v>
      </c>
      <c r="AM375" s="66">
        <f t="shared" si="990"/>
        <v>50000</v>
      </c>
      <c r="AN375" s="66">
        <f t="shared" si="991"/>
        <v>50000</v>
      </c>
      <c r="AO375" s="225">
        <f t="shared" ref="AO375:AQ375" si="1033">AO376</f>
        <v>-15000</v>
      </c>
      <c r="AP375" s="66">
        <f t="shared" si="1033"/>
        <v>0</v>
      </c>
      <c r="AQ375" s="66">
        <f t="shared" si="1033"/>
        <v>0</v>
      </c>
      <c r="AR375" s="66">
        <f t="shared" si="993"/>
        <v>77000</v>
      </c>
      <c r="AS375" s="66">
        <f t="shared" si="994"/>
        <v>50000</v>
      </c>
      <c r="AT375" s="66">
        <f t="shared" si="995"/>
        <v>50000</v>
      </c>
    </row>
    <row r="376" spans="1:46">
      <c r="A376" s="151"/>
      <c r="B376" s="88" t="s">
        <v>173</v>
      </c>
      <c r="C376" s="5" t="s">
        <v>15</v>
      </c>
      <c r="D376" s="5" t="s">
        <v>21</v>
      </c>
      <c r="E376" s="5" t="s">
        <v>99</v>
      </c>
      <c r="F376" s="5" t="s">
        <v>117</v>
      </c>
      <c r="G376" s="61" t="s">
        <v>174</v>
      </c>
      <c r="H376" s="66">
        <v>50000</v>
      </c>
      <c r="I376" s="66">
        <v>50000</v>
      </c>
      <c r="J376" s="66">
        <v>50000</v>
      </c>
      <c r="K376" s="66"/>
      <c r="L376" s="66"/>
      <c r="M376" s="66"/>
      <c r="N376" s="66">
        <f t="shared" si="769"/>
        <v>50000</v>
      </c>
      <c r="O376" s="66">
        <f t="shared" si="770"/>
        <v>50000</v>
      </c>
      <c r="P376" s="66">
        <f t="shared" si="771"/>
        <v>50000</v>
      </c>
      <c r="Q376" s="66"/>
      <c r="R376" s="66"/>
      <c r="S376" s="66"/>
      <c r="T376" s="66">
        <f t="shared" si="977"/>
        <v>50000</v>
      </c>
      <c r="U376" s="66">
        <f t="shared" si="978"/>
        <v>50000</v>
      </c>
      <c r="V376" s="66">
        <f t="shared" si="979"/>
        <v>50000</v>
      </c>
      <c r="W376" s="66">
        <v>10000</v>
      </c>
      <c r="X376" s="66"/>
      <c r="Y376" s="66"/>
      <c r="Z376" s="66">
        <f t="shared" si="981"/>
        <v>60000</v>
      </c>
      <c r="AA376" s="66">
        <f t="shared" si="982"/>
        <v>50000</v>
      </c>
      <c r="AB376" s="66">
        <f t="shared" si="983"/>
        <v>50000</v>
      </c>
      <c r="AC376" s="66">
        <v>2000</v>
      </c>
      <c r="AD376" s="66"/>
      <c r="AE376" s="66"/>
      <c r="AF376" s="66">
        <f t="shared" si="985"/>
        <v>62000</v>
      </c>
      <c r="AG376" s="66">
        <f t="shared" si="986"/>
        <v>50000</v>
      </c>
      <c r="AH376" s="66">
        <f t="shared" si="987"/>
        <v>50000</v>
      </c>
      <c r="AI376" s="225">
        <f>20000+10000</f>
        <v>30000</v>
      </c>
      <c r="AJ376" s="66"/>
      <c r="AK376" s="66"/>
      <c r="AL376" s="66">
        <f t="shared" si="989"/>
        <v>92000</v>
      </c>
      <c r="AM376" s="66">
        <f t="shared" si="990"/>
        <v>50000</v>
      </c>
      <c r="AN376" s="66">
        <f t="shared" si="991"/>
        <v>50000</v>
      </c>
      <c r="AO376" s="66">
        <v>-15000</v>
      </c>
      <c r="AP376" s="66"/>
      <c r="AQ376" s="66"/>
      <c r="AR376" s="66">
        <f t="shared" si="993"/>
        <v>77000</v>
      </c>
      <c r="AS376" s="66">
        <f t="shared" si="994"/>
        <v>50000</v>
      </c>
      <c r="AT376" s="66">
        <f t="shared" si="995"/>
        <v>50000</v>
      </c>
    </row>
    <row r="377" spans="1:46">
      <c r="A377" s="151"/>
      <c r="B377" s="88" t="s">
        <v>187</v>
      </c>
      <c r="C377" s="5" t="s">
        <v>15</v>
      </c>
      <c r="D377" s="5" t="s">
        <v>21</v>
      </c>
      <c r="E377" s="5" t="s">
        <v>99</v>
      </c>
      <c r="F377" s="60" t="s">
        <v>186</v>
      </c>
      <c r="G377" s="61"/>
      <c r="H377" s="66"/>
      <c r="I377" s="66"/>
      <c r="J377" s="66"/>
      <c r="K377" s="66"/>
      <c r="L377" s="66"/>
      <c r="M377" s="66"/>
      <c r="N377" s="66"/>
      <c r="O377" s="66"/>
      <c r="P377" s="66"/>
      <c r="Q377" s="66">
        <f>Q378+Q380</f>
        <v>300000</v>
      </c>
      <c r="R377" s="66">
        <f t="shared" ref="R377:S377" si="1034">R378+R380</f>
        <v>0</v>
      </c>
      <c r="S377" s="66">
        <f t="shared" si="1034"/>
        <v>0</v>
      </c>
      <c r="T377" s="66">
        <f t="shared" ref="T377:T381" si="1035">N377+Q377</f>
        <v>300000</v>
      </c>
      <c r="U377" s="66">
        <f t="shared" ref="U377:U381" si="1036">O377+R377</f>
        <v>0</v>
      </c>
      <c r="V377" s="66">
        <f t="shared" ref="V377:V381" si="1037">P377+S377</f>
        <v>0</v>
      </c>
      <c r="W377" s="66">
        <f>W378+W380</f>
        <v>0</v>
      </c>
      <c r="X377" s="66">
        <f t="shared" ref="X377:Y377" si="1038">X378+X380</f>
        <v>0</v>
      </c>
      <c r="Y377" s="66">
        <f t="shared" si="1038"/>
        <v>0</v>
      </c>
      <c r="Z377" s="66">
        <f t="shared" si="981"/>
        <v>300000</v>
      </c>
      <c r="AA377" s="66">
        <f t="shared" si="982"/>
        <v>0</v>
      </c>
      <c r="AB377" s="66">
        <f t="shared" si="983"/>
        <v>0</v>
      </c>
      <c r="AC377" s="66">
        <f>AC378+AC380</f>
        <v>0</v>
      </c>
      <c r="AD377" s="66">
        <f t="shared" ref="AD377:AE377" si="1039">AD378+AD380</f>
        <v>0</v>
      </c>
      <c r="AE377" s="66">
        <f t="shared" si="1039"/>
        <v>0</v>
      </c>
      <c r="AF377" s="66">
        <f t="shared" si="985"/>
        <v>300000</v>
      </c>
      <c r="AG377" s="66">
        <f t="shared" si="986"/>
        <v>0</v>
      </c>
      <c r="AH377" s="66">
        <f t="shared" si="987"/>
        <v>0</v>
      </c>
      <c r="AI377" s="66">
        <f>AI378+AI380</f>
        <v>0</v>
      </c>
      <c r="AJ377" s="66">
        <f t="shared" ref="AJ377:AK377" si="1040">AJ378+AJ380</f>
        <v>0</v>
      </c>
      <c r="AK377" s="66">
        <f t="shared" si="1040"/>
        <v>0</v>
      </c>
      <c r="AL377" s="66">
        <f t="shared" si="989"/>
        <v>300000</v>
      </c>
      <c r="AM377" s="66">
        <f t="shared" si="990"/>
        <v>0</v>
      </c>
      <c r="AN377" s="66">
        <f t="shared" si="991"/>
        <v>0</v>
      </c>
      <c r="AO377" s="66">
        <f>AO378+AO380</f>
        <v>0</v>
      </c>
      <c r="AP377" s="66">
        <f t="shared" ref="AP377:AQ377" si="1041">AP378+AP380</f>
        <v>0</v>
      </c>
      <c r="AQ377" s="66">
        <f t="shared" si="1041"/>
        <v>0</v>
      </c>
      <c r="AR377" s="66">
        <f t="shared" si="993"/>
        <v>300000</v>
      </c>
      <c r="AS377" s="66">
        <f t="shared" si="994"/>
        <v>0</v>
      </c>
      <c r="AT377" s="66">
        <f t="shared" si="995"/>
        <v>0</v>
      </c>
    </row>
    <row r="378" spans="1:46" ht="25.5">
      <c r="A378" s="151"/>
      <c r="B378" s="62" t="s">
        <v>207</v>
      </c>
      <c r="C378" s="5" t="s">
        <v>15</v>
      </c>
      <c r="D378" s="5" t="s">
        <v>21</v>
      </c>
      <c r="E378" s="5" t="s">
        <v>99</v>
      </c>
      <c r="F378" s="60" t="s">
        <v>186</v>
      </c>
      <c r="G378" s="61" t="s">
        <v>32</v>
      </c>
      <c r="H378" s="66"/>
      <c r="I378" s="66"/>
      <c r="J378" s="66"/>
      <c r="K378" s="66"/>
      <c r="L378" s="66"/>
      <c r="M378" s="66"/>
      <c r="N378" s="66"/>
      <c r="O378" s="66"/>
      <c r="P378" s="66"/>
      <c r="Q378" s="66">
        <f>Q379</f>
        <v>140000</v>
      </c>
      <c r="R378" s="66">
        <f t="shared" ref="R378:S378" si="1042">R379</f>
        <v>0</v>
      </c>
      <c r="S378" s="66">
        <f t="shared" si="1042"/>
        <v>0</v>
      </c>
      <c r="T378" s="66">
        <f t="shared" si="1035"/>
        <v>140000</v>
      </c>
      <c r="U378" s="66">
        <f t="shared" si="1036"/>
        <v>0</v>
      </c>
      <c r="V378" s="66">
        <f t="shared" si="1037"/>
        <v>0</v>
      </c>
      <c r="W378" s="66">
        <f>W379</f>
        <v>0</v>
      </c>
      <c r="X378" s="66">
        <f t="shared" ref="X378:Y378" si="1043">X379</f>
        <v>0</v>
      </c>
      <c r="Y378" s="66">
        <f t="shared" si="1043"/>
        <v>0</v>
      </c>
      <c r="Z378" s="66">
        <f t="shared" si="981"/>
        <v>140000</v>
      </c>
      <c r="AA378" s="66">
        <f t="shared" si="982"/>
        <v>0</v>
      </c>
      <c r="AB378" s="66">
        <f t="shared" si="983"/>
        <v>0</v>
      </c>
      <c r="AC378" s="66">
        <f>AC379</f>
        <v>0</v>
      </c>
      <c r="AD378" s="66">
        <f t="shared" ref="AD378:AE378" si="1044">AD379</f>
        <v>0</v>
      </c>
      <c r="AE378" s="66">
        <f t="shared" si="1044"/>
        <v>0</v>
      </c>
      <c r="AF378" s="66">
        <f t="shared" si="985"/>
        <v>140000</v>
      </c>
      <c r="AG378" s="66">
        <f t="shared" si="986"/>
        <v>0</v>
      </c>
      <c r="AH378" s="66">
        <f t="shared" si="987"/>
        <v>0</v>
      </c>
      <c r="AI378" s="66">
        <f>AI379</f>
        <v>-32500</v>
      </c>
      <c r="AJ378" s="66">
        <f t="shared" ref="AJ378:AK378" si="1045">AJ379</f>
        <v>0</v>
      </c>
      <c r="AK378" s="66">
        <f t="shared" si="1045"/>
        <v>0</v>
      </c>
      <c r="AL378" s="66">
        <f t="shared" si="989"/>
        <v>107500</v>
      </c>
      <c r="AM378" s="66">
        <f t="shared" si="990"/>
        <v>0</v>
      </c>
      <c r="AN378" s="66">
        <f t="shared" si="991"/>
        <v>0</v>
      </c>
      <c r="AO378" s="66">
        <f>AO379</f>
        <v>0</v>
      </c>
      <c r="AP378" s="66">
        <f t="shared" ref="AP378:AQ378" si="1046">AP379</f>
        <v>0</v>
      </c>
      <c r="AQ378" s="66">
        <f t="shared" si="1046"/>
        <v>0</v>
      </c>
      <c r="AR378" s="66">
        <f t="shared" si="993"/>
        <v>107500</v>
      </c>
      <c r="AS378" s="66">
        <f t="shared" si="994"/>
        <v>0</v>
      </c>
      <c r="AT378" s="66">
        <f t="shared" si="995"/>
        <v>0</v>
      </c>
    </row>
    <row r="379" spans="1:46" ht="25.5">
      <c r="A379" s="151"/>
      <c r="B379" s="32" t="s">
        <v>34</v>
      </c>
      <c r="C379" s="5" t="s">
        <v>15</v>
      </c>
      <c r="D379" s="5" t="s">
        <v>21</v>
      </c>
      <c r="E379" s="5" t="s">
        <v>99</v>
      </c>
      <c r="F379" s="60" t="s">
        <v>186</v>
      </c>
      <c r="G379" s="61" t="s">
        <v>33</v>
      </c>
      <c r="H379" s="66"/>
      <c r="I379" s="66"/>
      <c r="J379" s="66"/>
      <c r="K379" s="66"/>
      <c r="L379" s="66"/>
      <c r="M379" s="66"/>
      <c r="N379" s="66"/>
      <c r="O379" s="66"/>
      <c r="P379" s="66"/>
      <c r="Q379" s="66">
        <v>140000</v>
      </c>
      <c r="R379" s="66"/>
      <c r="S379" s="66"/>
      <c r="T379" s="66">
        <f t="shared" si="1035"/>
        <v>140000</v>
      </c>
      <c r="U379" s="66">
        <f t="shared" si="1036"/>
        <v>0</v>
      </c>
      <c r="V379" s="66">
        <f t="shared" si="1037"/>
        <v>0</v>
      </c>
      <c r="W379" s="66"/>
      <c r="X379" s="66"/>
      <c r="Y379" s="66"/>
      <c r="Z379" s="66">
        <f t="shared" si="981"/>
        <v>140000</v>
      </c>
      <c r="AA379" s="66">
        <f t="shared" si="982"/>
        <v>0</v>
      </c>
      <c r="AB379" s="66">
        <f t="shared" si="983"/>
        <v>0</v>
      </c>
      <c r="AC379" s="66"/>
      <c r="AD379" s="66"/>
      <c r="AE379" s="66"/>
      <c r="AF379" s="66">
        <f t="shared" si="985"/>
        <v>140000</v>
      </c>
      <c r="AG379" s="66">
        <f t="shared" si="986"/>
        <v>0</v>
      </c>
      <c r="AH379" s="66">
        <f t="shared" si="987"/>
        <v>0</v>
      </c>
      <c r="AI379" s="66">
        <v>-32500</v>
      </c>
      <c r="AJ379" s="66"/>
      <c r="AK379" s="66"/>
      <c r="AL379" s="66">
        <f t="shared" si="989"/>
        <v>107500</v>
      </c>
      <c r="AM379" s="66">
        <f t="shared" si="990"/>
        <v>0</v>
      </c>
      <c r="AN379" s="66">
        <f t="shared" si="991"/>
        <v>0</v>
      </c>
      <c r="AO379" s="66"/>
      <c r="AP379" s="66"/>
      <c r="AQ379" s="66"/>
      <c r="AR379" s="66">
        <f t="shared" si="993"/>
        <v>107500</v>
      </c>
      <c r="AS379" s="66">
        <f t="shared" si="994"/>
        <v>0</v>
      </c>
      <c r="AT379" s="66">
        <f t="shared" si="995"/>
        <v>0</v>
      </c>
    </row>
    <row r="380" spans="1:46">
      <c r="A380" s="151"/>
      <c r="B380" s="88" t="s">
        <v>35</v>
      </c>
      <c r="C380" s="5" t="s">
        <v>15</v>
      </c>
      <c r="D380" s="5" t="s">
        <v>21</v>
      </c>
      <c r="E380" s="5" t="s">
        <v>99</v>
      </c>
      <c r="F380" s="60" t="s">
        <v>186</v>
      </c>
      <c r="G380" s="61" t="s">
        <v>36</v>
      </c>
      <c r="H380" s="66"/>
      <c r="I380" s="66"/>
      <c r="J380" s="66"/>
      <c r="K380" s="66"/>
      <c r="L380" s="66"/>
      <c r="M380" s="66"/>
      <c r="N380" s="66"/>
      <c r="O380" s="66"/>
      <c r="P380" s="66"/>
      <c r="Q380" s="66">
        <f>Q381</f>
        <v>160000</v>
      </c>
      <c r="R380" s="66">
        <f t="shared" ref="R380:S380" si="1047">R381</f>
        <v>0</v>
      </c>
      <c r="S380" s="66">
        <f t="shared" si="1047"/>
        <v>0</v>
      </c>
      <c r="T380" s="66">
        <f t="shared" si="1035"/>
        <v>160000</v>
      </c>
      <c r="U380" s="66">
        <f t="shared" si="1036"/>
        <v>0</v>
      </c>
      <c r="V380" s="66">
        <f t="shared" si="1037"/>
        <v>0</v>
      </c>
      <c r="W380" s="66">
        <f>W381</f>
        <v>0</v>
      </c>
      <c r="X380" s="66">
        <f t="shared" ref="X380:Y380" si="1048">X381</f>
        <v>0</v>
      </c>
      <c r="Y380" s="66">
        <f t="shared" si="1048"/>
        <v>0</v>
      </c>
      <c r="Z380" s="66">
        <f t="shared" si="981"/>
        <v>160000</v>
      </c>
      <c r="AA380" s="66">
        <f t="shared" si="982"/>
        <v>0</v>
      </c>
      <c r="AB380" s="66">
        <f t="shared" si="983"/>
        <v>0</v>
      </c>
      <c r="AC380" s="66">
        <f>AC381</f>
        <v>0</v>
      </c>
      <c r="AD380" s="66">
        <f t="shared" ref="AD380:AE380" si="1049">AD381</f>
        <v>0</v>
      </c>
      <c r="AE380" s="66">
        <f t="shared" si="1049"/>
        <v>0</v>
      </c>
      <c r="AF380" s="66">
        <f t="shared" si="985"/>
        <v>160000</v>
      </c>
      <c r="AG380" s="66">
        <f t="shared" si="986"/>
        <v>0</v>
      </c>
      <c r="AH380" s="66">
        <f t="shared" si="987"/>
        <v>0</v>
      </c>
      <c r="AI380" s="66">
        <f>AI381</f>
        <v>32500</v>
      </c>
      <c r="AJ380" s="66">
        <f t="shared" ref="AJ380:AK380" si="1050">AJ381</f>
        <v>0</v>
      </c>
      <c r="AK380" s="66">
        <f t="shared" si="1050"/>
        <v>0</v>
      </c>
      <c r="AL380" s="66">
        <f t="shared" si="989"/>
        <v>192500</v>
      </c>
      <c r="AM380" s="66">
        <f t="shared" si="990"/>
        <v>0</v>
      </c>
      <c r="AN380" s="66">
        <f t="shared" si="991"/>
        <v>0</v>
      </c>
      <c r="AO380" s="66">
        <f>AO381</f>
        <v>0</v>
      </c>
      <c r="AP380" s="66">
        <f t="shared" ref="AP380:AQ380" si="1051">AP381</f>
        <v>0</v>
      </c>
      <c r="AQ380" s="66">
        <f t="shared" si="1051"/>
        <v>0</v>
      </c>
      <c r="AR380" s="66">
        <f t="shared" si="993"/>
        <v>192500</v>
      </c>
      <c r="AS380" s="66">
        <f t="shared" si="994"/>
        <v>0</v>
      </c>
      <c r="AT380" s="66">
        <f t="shared" si="995"/>
        <v>0</v>
      </c>
    </row>
    <row r="381" spans="1:46">
      <c r="A381" s="151"/>
      <c r="B381" s="88" t="s">
        <v>173</v>
      </c>
      <c r="C381" s="5" t="s">
        <v>15</v>
      </c>
      <c r="D381" s="5" t="s">
        <v>21</v>
      </c>
      <c r="E381" s="5" t="s">
        <v>99</v>
      </c>
      <c r="F381" s="60" t="s">
        <v>186</v>
      </c>
      <c r="G381" s="61" t="s">
        <v>174</v>
      </c>
      <c r="H381" s="66"/>
      <c r="I381" s="66"/>
      <c r="J381" s="66"/>
      <c r="K381" s="66"/>
      <c r="L381" s="66"/>
      <c r="M381" s="66"/>
      <c r="N381" s="66"/>
      <c r="O381" s="66"/>
      <c r="P381" s="66"/>
      <c r="Q381" s="66">
        <v>160000</v>
      </c>
      <c r="R381" s="66"/>
      <c r="S381" s="66"/>
      <c r="T381" s="66">
        <f t="shared" si="1035"/>
        <v>160000</v>
      </c>
      <c r="U381" s="66">
        <f t="shared" si="1036"/>
        <v>0</v>
      </c>
      <c r="V381" s="66">
        <f t="shared" si="1037"/>
        <v>0</v>
      </c>
      <c r="W381" s="66"/>
      <c r="X381" s="66"/>
      <c r="Y381" s="66"/>
      <c r="Z381" s="66">
        <f t="shared" si="981"/>
        <v>160000</v>
      </c>
      <c r="AA381" s="66">
        <f t="shared" si="982"/>
        <v>0</v>
      </c>
      <c r="AB381" s="66">
        <f t="shared" si="983"/>
        <v>0</v>
      </c>
      <c r="AC381" s="66"/>
      <c r="AD381" s="66"/>
      <c r="AE381" s="66"/>
      <c r="AF381" s="66">
        <f t="shared" si="985"/>
        <v>160000</v>
      </c>
      <c r="AG381" s="66">
        <f t="shared" si="986"/>
        <v>0</v>
      </c>
      <c r="AH381" s="66">
        <f t="shared" si="987"/>
        <v>0</v>
      </c>
      <c r="AI381" s="66">
        <v>32500</v>
      </c>
      <c r="AJ381" s="66"/>
      <c r="AK381" s="66"/>
      <c r="AL381" s="66">
        <f t="shared" si="989"/>
        <v>192500</v>
      </c>
      <c r="AM381" s="66">
        <f t="shared" si="990"/>
        <v>0</v>
      </c>
      <c r="AN381" s="66">
        <f t="shared" si="991"/>
        <v>0</v>
      </c>
      <c r="AO381" s="66"/>
      <c r="AP381" s="66"/>
      <c r="AQ381" s="66"/>
      <c r="AR381" s="66">
        <f t="shared" si="993"/>
        <v>192500</v>
      </c>
      <c r="AS381" s="66">
        <f t="shared" si="994"/>
        <v>0</v>
      </c>
      <c r="AT381" s="66">
        <f t="shared" si="995"/>
        <v>0</v>
      </c>
    </row>
    <row r="382" spans="1:46">
      <c r="A382" s="151"/>
      <c r="B382" s="4"/>
      <c r="C382" s="4"/>
      <c r="D382" s="4"/>
      <c r="E382" s="4"/>
      <c r="F382" s="5"/>
      <c r="G382" s="17"/>
      <c r="H382" s="63"/>
      <c r="I382" s="63"/>
      <c r="J382" s="63"/>
      <c r="K382" s="63"/>
      <c r="L382" s="63"/>
      <c r="M382" s="63"/>
      <c r="N382" s="63"/>
      <c r="O382" s="63"/>
      <c r="P382" s="63"/>
      <c r="Q382" s="63"/>
      <c r="R382" s="63"/>
      <c r="S382" s="63"/>
      <c r="T382" s="63"/>
      <c r="U382" s="63"/>
      <c r="V382" s="63"/>
      <c r="W382" s="63"/>
      <c r="X382" s="63"/>
      <c r="Y382" s="63"/>
      <c r="Z382" s="63"/>
      <c r="AA382" s="63"/>
      <c r="AB382" s="63"/>
      <c r="AC382" s="63"/>
      <c r="AD382" s="63"/>
      <c r="AE382" s="63"/>
      <c r="AF382" s="63"/>
      <c r="AG382" s="63"/>
      <c r="AH382" s="63"/>
      <c r="AI382" s="63"/>
      <c r="AJ382" s="63"/>
      <c r="AK382" s="63"/>
      <c r="AL382" s="63"/>
      <c r="AM382" s="63"/>
      <c r="AN382" s="63"/>
      <c r="AO382" s="63"/>
      <c r="AP382" s="63"/>
      <c r="AQ382" s="63"/>
      <c r="AR382" s="63"/>
      <c r="AS382" s="63"/>
      <c r="AT382" s="63"/>
    </row>
    <row r="383" spans="1:46" ht="45">
      <c r="A383" s="90">
        <v>8</v>
      </c>
      <c r="B383" s="178" t="s">
        <v>232</v>
      </c>
      <c r="C383" s="7" t="s">
        <v>158</v>
      </c>
      <c r="D383" s="7" t="s">
        <v>21</v>
      </c>
      <c r="E383" s="7" t="s">
        <v>99</v>
      </c>
      <c r="F383" s="7" t="s">
        <v>100</v>
      </c>
      <c r="G383" s="16"/>
      <c r="H383" s="65">
        <f>H384+H420+H424+H408</f>
        <v>29922817.199999999</v>
      </c>
      <c r="I383" s="65">
        <f t="shared" ref="I383:M383" si="1052">I384+I420+I424+I408</f>
        <v>1600000</v>
      </c>
      <c r="J383" s="65">
        <f t="shared" si="1052"/>
        <v>0</v>
      </c>
      <c r="K383" s="65">
        <f t="shared" si="1052"/>
        <v>46530000</v>
      </c>
      <c r="L383" s="65">
        <f t="shared" si="1052"/>
        <v>0</v>
      </c>
      <c r="M383" s="65">
        <f t="shared" si="1052"/>
        <v>0</v>
      </c>
      <c r="N383" s="65">
        <f t="shared" si="769"/>
        <v>76452817.200000003</v>
      </c>
      <c r="O383" s="65">
        <f t="shared" si="770"/>
        <v>1600000</v>
      </c>
      <c r="P383" s="65">
        <f t="shared" si="771"/>
        <v>0</v>
      </c>
      <c r="Q383" s="65">
        <f t="shared" ref="Q383:S383" si="1053">Q384+Q420+Q424+Q408</f>
        <v>9859887.3200000003</v>
      </c>
      <c r="R383" s="65">
        <f t="shared" si="1053"/>
        <v>0</v>
      </c>
      <c r="S383" s="65">
        <f t="shared" si="1053"/>
        <v>0</v>
      </c>
      <c r="T383" s="65">
        <f t="shared" ref="T383:T430" si="1054">N383+Q383</f>
        <v>86312704.520000011</v>
      </c>
      <c r="U383" s="65">
        <f t="shared" ref="U383:U430" si="1055">O383+R383</f>
        <v>1600000</v>
      </c>
      <c r="V383" s="65">
        <f t="shared" ref="V383:V430" si="1056">P383+S383</f>
        <v>0</v>
      </c>
      <c r="W383" s="65">
        <f t="shared" ref="W383:Y383" si="1057">W384+W420+W424+W408</f>
        <v>62281213.18</v>
      </c>
      <c r="X383" s="65">
        <f t="shared" si="1057"/>
        <v>0</v>
      </c>
      <c r="Y383" s="65">
        <f t="shared" si="1057"/>
        <v>0</v>
      </c>
      <c r="Z383" s="65">
        <f t="shared" ref="Z383:Z430" si="1058">T383+W383</f>
        <v>148593917.70000002</v>
      </c>
      <c r="AA383" s="65">
        <f t="shared" ref="AA383:AA430" si="1059">U383+X383</f>
        <v>1600000</v>
      </c>
      <c r="AB383" s="65">
        <f t="shared" ref="AB383:AB430" si="1060">V383+Y383</f>
        <v>0</v>
      </c>
      <c r="AC383" s="65">
        <f t="shared" ref="AC383:AE383" si="1061">AC384+AC420+AC424+AC408</f>
        <v>-31169807.649999999</v>
      </c>
      <c r="AD383" s="65">
        <f t="shared" si="1061"/>
        <v>0</v>
      </c>
      <c r="AE383" s="65">
        <f t="shared" si="1061"/>
        <v>0</v>
      </c>
      <c r="AF383" s="65">
        <f t="shared" ref="AF383:AF430" si="1062">Z383+AC383</f>
        <v>117424110.05000001</v>
      </c>
      <c r="AG383" s="65">
        <f t="shared" ref="AG383:AG430" si="1063">AA383+AD383</f>
        <v>1600000</v>
      </c>
      <c r="AH383" s="65">
        <f t="shared" ref="AH383:AH430" si="1064">AB383+AE383</f>
        <v>0</v>
      </c>
      <c r="AI383" s="65">
        <f t="shared" ref="AI383:AK383" si="1065">AI384+AI420+AI424+AI408</f>
        <v>7331160.5800000001</v>
      </c>
      <c r="AJ383" s="65">
        <f t="shared" si="1065"/>
        <v>0</v>
      </c>
      <c r="AK383" s="65">
        <f t="shared" si="1065"/>
        <v>0</v>
      </c>
      <c r="AL383" s="65">
        <f t="shared" ref="AL383:AL430" si="1066">AF383+AI383</f>
        <v>124755270.63000001</v>
      </c>
      <c r="AM383" s="65">
        <f t="shared" ref="AM383:AM430" si="1067">AG383+AJ383</f>
        <v>1600000</v>
      </c>
      <c r="AN383" s="65">
        <f t="shared" ref="AN383:AN430" si="1068">AH383+AK383</f>
        <v>0</v>
      </c>
      <c r="AO383" s="65">
        <f t="shared" ref="AO383:AQ383" si="1069">AO384+AO420+AO424+AO408</f>
        <v>-171000</v>
      </c>
      <c r="AP383" s="65">
        <f t="shared" si="1069"/>
        <v>0</v>
      </c>
      <c r="AQ383" s="65">
        <f t="shared" si="1069"/>
        <v>0</v>
      </c>
      <c r="AR383" s="65">
        <f t="shared" ref="AR383:AR430" si="1070">AL383+AO383</f>
        <v>124584270.63000001</v>
      </c>
      <c r="AS383" s="65">
        <f t="shared" ref="AS383:AS430" si="1071">AM383+AP383</f>
        <v>1600000</v>
      </c>
      <c r="AT383" s="65">
        <f t="shared" ref="AT383:AT430" si="1072">AN383+AQ383</f>
        <v>0</v>
      </c>
    </row>
    <row r="384" spans="1:46">
      <c r="A384" s="89" t="s">
        <v>164</v>
      </c>
      <c r="B384" s="81" t="s">
        <v>159</v>
      </c>
      <c r="C384" s="6" t="s">
        <v>158</v>
      </c>
      <c r="D384" s="6" t="s">
        <v>3</v>
      </c>
      <c r="E384" s="6" t="s">
        <v>99</v>
      </c>
      <c r="F384" s="6" t="s">
        <v>100</v>
      </c>
      <c r="G384" s="18"/>
      <c r="H384" s="64">
        <f>H385+H394+H401</f>
        <v>25611817.199999999</v>
      </c>
      <c r="I384" s="64">
        <f t="shared" ref="I384:J384" si="1073">I385+I394+I401</f>
        <v>0</v>
      </c>
      <c r="J384" s="64">
        <f t="shared" si="1073"/>
        <v>0</v>
      </c>
      <c r="K384" s="64">
        <f t="shared" ref="K384:M384" si="1074">K385+K394+K401</f>
        <v>0</v>
      </c>
      <c r="L384" s="64">
        <f t="shared" si="1074"/>
        <v>0</v>
      </c>
      <c r="M384" s="64">
        <f t="shared" si="1074"/>
        <v>0</v>
      </c>
      <c r="N384" s="64">
        <f t="shared" si="769"/>
        <v>25611817.199999999</v>
      </c>
      <c r="O384" s="64">
        <f t="shared" si="770"/>
        <v>0</v>
      </c>
      <c r="P384" s="64">
        <f t="shared" si="771"/>
        <v>0</v>
      </c>
      <c r="Q384" s="64">
        <f t="shared" ref="Q384:S384" si="1075">Q385+Q394+Q401</f>
        <v>10662.8</v>
      </c>
      <c r="R384" s="64">
        <f t="shared" si="1075"/>
        <v>0</v>
      </c>
      <c r="S384" s="64">
        <f t="shared" si="1075"/>
        <v>0</v>
      </c>
      <c r="T384" s="64">
        <f t="shared" si="1054"/>
        <v>25622480</v>
      </c>
      <c r="U384" s="64">
        <f t="shared" si="1055"/>
        <v>0</v>
      </c>
      <c r="V384" s="64">
        <f t="shared" si="1056"/>
        <v>0</v>
      </c>
      <c r="W384" s="64">
        <f>W385+W394+W401+W388</f>
        <v>31550720</v>
      </c>
      <c r="X384" s="64">
        <f t="shared" ref="X384:Y384" si="1076">X385+X394+X401+X388</f>
        <v>0</v>
      </c>
      <c r="Y384" s="64">
        <f t="shared" si="1076"/>
        <v>0</v>
      </c>
      <c r="Z384" s="64">
        <f t="shared" si="1058"/>
        <v>57173200</v>
      </c>
      <c r="AA384" s="64">
        <f t="shared" si="1059"/>
        <v>0</v>
      </c>
      <c r="AB384" s="64">
        <f t="shared" si="1060"/>
        <v>0</v>
      </c>
      <c r="AC384" s="64">
        <f>AC385+AC394+AC401+AC388</f>
        <v>-20135073.199999999</v>
      </c>
      <c r="AD384" s="64">
        <f t="shared" ref="AD384:AE384" si="1077">AD385+AD394+AD401+AD388</f>
        <v>0</v>
      </c>
      <c r="AE384" s="64">
        <f t="shared" si="1077"/>
        <v>0</v>
      </c>
      <c r="AF384" s="64">
        <f t="shared" si="1062"/>
        <v>37038126.799999997</v>
      </c>
      <c r="AG384" s="64">
        <f t="shared" si="1063"/>
        <v>0</v>
      </c>
      <c r="AH384" s="64">
        <f t="shared" si="1064"/>
        <v>0</v>
      </c>
      <c r="AI384" s="64">
        <f>AI385+AI394+AI401+AI388+AI391</f>
        <v>8481130</v>
      </c>
      <c r="AJ384" s="64">
        <f t="shared" ref="AJ384:AK384" si="1078">AJ385+AJ394+AJ401+AJ388+AJ391</f>
        <v>0</v>
      </c>
      <c r="AK384" s="64">
        <f t="shared" si="1078"/>
        <v>0</v>
      </c>
      <c r="AL384" s="64">
        <f t="shared" si="1066"/>
        <v>45519256.799999997</v>
      </c>
      <c r="AM384" s="64">
        <f t="shared" si="1067"/>
        <v>0</v>
      </c>
      <c r="AN384" s="64">
        <f t="shared" si="1068"/>
        <v>0</v>
      </c>
      <c r="AO384" s="64">
        <f>AO385+AO394+AO401+AO388+AO391</f>
        <v>0</v>
      </c>
      <c r="AP384" s="64">
        <f t="shared" ref="AP384:AQ384" si="1079">AP385+AP394+AP401+AP388+AP391</f>
        <v>0</v>
      </c>
      <c r="AQ384" s="64">
        <f t="shared" si="1079"/>
        <v>0</v>
      </c>
      <c r="AR384" s="64">
        <f t="shared" si="1070"/>
        <v>45519256.799999997</v>
      </c>
      <c r="AS384" s="64">
        <f t="shared" si="1071"/>
        <v>0</v>
      </c>
      <c r="AT384" s="64">
        <f t="shared" si="1072"/>
        <v>0</v>
      </c>
    </row>
    <row r="385" spans="1:46">
      <c r="A385" s="260"/>
      <c r="B385" s="80" t="s">
        <v>285</v>
      </c>
      <c r="C385" s="60" t="s">
        <v>158</v>
      </c>
      <c r="D385" s="60" t="s">
        <v>3</v>
      </c>
      <c r="E385" s="60" t="s">
        <v>99</v>
      </c>
      <c r="F385" s="40" t="s">
        <v>284</v>
      </c>
      <c r="G385" s="41"/>
      <c r="H385" s="63">
        <f>H386</f>
        <v>1500000</v>
      </c>
      <c r="I385" s="63">
        <f t="shared" ref="I385:M386" si="1080">I386</f>
        <v>0</v>
      </c>
      <c r="J385" s="63">
        <f t="shared" si="1080"/>
        <v>0</v>
      </c>
      <c r="K385" s="63">
        <f t="shared" si="1080"/>
        <v>0</v>
      </c>
      <c r="L385" s="63">
        <f t="shared" si="1080"/>
        <v>0</v>
      </c>
      <c r="M385" s="63">
        <f t="shared" si="1080"/>
        <v>0</v>
      </c>
      <c r="N385" s="63">
        <f t="shared" si="769"/>
        <v>1500000</v>
      </c>
      <c r="O385" s="63">
        <f t="shared" si="770"/>
        <v>0</v>
      </c>
      <c r="P385" s="63">
        <f t="shared" si="771"/>
        <v>0</v>
      </c>
      <c r="Q385" s="63">
        <f t="shared" ref="Q385:S386" si="1081">Q386</f>
        <v>0</v>
      </c>
      <c r="R385" s="63">
        <f t="shared" si="1081"/>
        <v>0</v>
      </c>
      <c r="S385" s="63">
        <f t="shared" si="1081"/>
        <v>0</v>
      </c>
      <c r="T385" s="63">
        <f t="shared" si="1054"/>
        <v>1500000</v>
      </c>
      <c r="U385" s="63">
        <f t="shared" si="1055"/>
        <v>0</v>
      </c>
      <c r="V385" s="63">
        <f t="shared" si="1056"/>
        <v>0</v>
      </c>
      <c r="W385" s="63">
        <f t="shared" ref="W385:Y386" si="1082">W386</f>
        <v>0</v>
      </c>
      <c r="X385" s="63">
        <f t="shared" si="1082"/>
        <v>0</v>
      </c>
      <c r="Y385" s="63">
        <f t="shared" si="1082"/>
        <v>0</v>
      </c>
      <c r="Z385" s="63">
        <f t="shared" si="1058"/>
        <v>1500000</v>
      </c>
      <c r="AA385" s="63">
        <f t="shared" si="1059"/>
        <v>0</v>
      </c>
      <c r="AB385" s="63">
        <f t="shared" si="1060"/>
        <v>0</v>
      </c>
      <c r="AC385" s="63">
        <f t="shared" ref="AC385:AE386" si="1083">AC386</f>
        <v>0</v>
      </c>
      <c r="AD385" s="63">
        <f t="shared" si="1083"/>
        <v>0</v>
      </c>
      <c r="AE385" s="63">
        <f t="shared" si="1083"/>
        <v>0</v>
      </c>
      <c r="AF385" s="63">
        <f t="shared" si="1062"/>
        <v>1500000</v>
      </c>
      <c r="AG385" s="63">
        <f t="shared" si="1063"/>
        <v>0</v>
      </c>
      <c r="AH385" s="63">
        <f t="shared" si="1064"/>
        <v>0</v>
      </c>
      <c r="AI385" s="63">
        <f t="shared" ref="AI385:AK386" si="1084">AI386</f>
        <v>0</v>
      </c>
      <c r="AJ385" s="63">
        <f t="shared" si="1084"/>
        <v>0</v>
      </c>
      <c r="AK385" s="63">
        <f t="shared" si="1084"/>
        <v>0</v>
      </c>
      <c r="AL385" s="63">
        <f t="shared" si="1066"/>
        <v>1500000</v>
      </c>
      <c r="AM385" s="63">
        <f t="shared" si="1067"/>
        <v>0</v>
      </c>
      <c r="AN385" s="63">
        <f t="shared" si="1068"/>
        <v>0</v>
      </c>
      <c r="AO385" s="63">
        <f t="shared" ref="AO385:AQ386" si="1085">AO386</f>
        <v>0</v>
      </c>
      <c r="AP385" s="63">
        <f t="shared" si="1085"/>
        <v>0</v>
      </c>
      <c r="AQ385" s="63">
        <f t="shared" si="1085"/>
        <v>0</v>
      </c>
      <c r="AR385" s="63">
        <f t="shared" si="1070"/>
        <v>1500000</v>
      </c>
      <c r="AS385" s="63">
        <f t="shared" si="1071"/>
        <v>0</v>
      </c>
      <c r="AT385" s="63">
        <f t="shared" si="1072"/>
        <v>0</v>
      </c>
    </row>
    <row r="386" spans="1:46" ht="25.5">
      <c r="A386" s="261"/>
      <c r="B386" s="88" t="s">
        <v>207</v>
      </c>
      <c r="C386" s="60" t="s">
        <v>158</v>
      </c>
      <c r="D386" s="60" t="s">
        <v>3</v>
      </c>
      <c r="E386" s="60" t="s">
        <v>99</v>
      </c>
      <c r="F386" s="40" t="s">
        <v>284</v>
      </c>
      <c r="G386" s="41" t="s">
        <v>32</v>
      </c>
      <c r="H386" s="63">
        <f>H387</f>
        <v>1500000</v>
      </c>
      <c r="I386" s="63">
        <f t="shared" si="1080"/>
        <v>0</v>
      </c>
      <c r="J386" s="63">
        <f t="shared" si="1080"/>
        <v>0</v>
      </c>
      <c r="K386" s="63">
        <f t="shared" si="1080"/>
        <v>0</v>
      </c>
      <c r="L386" s="63">
        <f t="shared" si="1080"/>
        <v>0</v>
      </c>
      <c r="M386" s="63">
        <f t="shared" si="1080"/>
        <v>0</v>
      </c>
      <c r="N386" s="63">
        <f t="shared" si="769"/>
        <v>1500000</v>
      </c>
      <c r="O386" s="63">
        <f t="shared" si="770"/>
        <v>0</v>
      </c>
      <c r="P386" s="63">
        <f t="shared" si="771"/>
        <v>0</v>
      </c>
      <c r="Q386" s="63">
        <f t="shared" si="1081"/>
        <v>0</v>
      </c>
      <c r="R386" s="63">
        <f t="shared" si="1081"/>
        <v>0</v>
      </c>
      <c r="S386" s="63">
        <f t="shared" si="1081"/>
        <v>0</v>
      </c>
      <c r="T386" s="63">
        <f t="shared" si="1054"/>
        <v>1500000</v>
      </c>
      <c r="U386" s="63">
        <f t="shared" si="1055"/>
        <v>0</v>
      </c>
      <c r="V386" s="63">
        <f t="shared" si="1056"/>
        <v>0</v>
      </c>
      <c r="W386" s="63">
        <f t="shared" si="1082"/>
        <v>0</v>
      </c>
      <c r="X386" s="63">
        <f t="shared" si="1082"/>
        <v>0</v>
      </c>
      <c r="Y386" s="63">
        <f t="shared" si="1082"/>
        <v>0</v>
      </c>
      <c r="Z386" s="63">
        <f t="shared" si="1058"/>
        <v>1500000</v>
      </c>
      <c r="AA386" s="63">
        <f t="shared" si="1059"/>
        <v>0</v>
      </c>
      <c r="AB386" s="63">
        <f t="shared" si="1060"/>
        <v>0</v>
      </c>
      <c r="AC386" s="63">
        <f t="shared" si="1083"/>
        <v>0</v>
      </c>
      <c r="AD386" s="63">
        <f t="shared" si="1083"/>
        <v>0</v>
      </c>
      <c r="AE386" s="63">
        <f t="shared" si="1083"/>
        <v>0</v>
      </c>
      <c r="AF386" s="63">
        <f t="shared" si="1062"/>
        <v>1500000</v>
      </c>
      <c r="AG386" s="63">
        <f t="shared" si="1063"/>
        <v>0</v>
      </c>
      <c r="AH386" s="63">
        <f t="shared" si="1064"/>
        <v>0</v>
      </c>
      <c r="AI386" s="63">
        <f t="shared" si="1084"/>
        <v>0</v>
      </c>
      <c r="AJ386" s="63">
        <f t="shared" si="1084"/>
        <v>0</v>
      </c>
      <c r="AK386" s="63">
        <f t="shared" si="1084"/>
        <v>0</v>
      </c>
      <c r="AL386" s="63">
        <f t="shared" si="1066"/>
        <v>1500000</v>
      </c>
      <c r="AM386" s="63">
        <f t="shared" si="1067"/>
        <v>0</v>
      </c>
      <c r="AN386" s="63">
        <f t="shared" si="1068"/>
        <v>0</v>
      </c>
      <c r="AO386" s="63">
        <f t="shared" si="1085"/>
        <v>0</v>
      </c>
      <c r="AP386" s="63">
        <f t="shared" si="1085"/>
        <v>0</v>
      </c>
      <c r="AQ386" s="63">
        <f t="shared" si="1085"/>
        <v>0</v>
      </c>
      <c r="AR386" s="63">
        <f t="shared" si="1070"/>
        <v>1500000</v>
      </c>
      <c r="AS386" s="63">
        <f t="shared" si="1071"/>
        <v>0</v>
      </c>
      <c r="AT386" s="63">
        <f t="shared" si="1072"/>
        <v>0</v>
      </c>
    </row>
    <row r="387" spans="1:46" ht="25.5">
      <c r="A387" s="261"/>
      <c r="B387" s="77" t="s">
        <v>34</v>
      </c>
      <c r="C387" s="60" t="s">
        <v>158</v>
      </c>
      <c r="D387" s="60" t="s">
        <v>3</v>
      </c>
      <c r="E387" s="60" t="s">
        <v>99</v>
      </c>
      <c r="F387" s="40" t="s">
        <v>284</v>
      </c>
      <c r="G387" s="41" t="s">
        <v>33</v>
      </c>
      <c r="H387" s="66">
        <v>1500000</v>
      </c>
      <c r="I387" s="66"/>
      <c r="J387" s="66"/>
      <c r="K387" s="66"/>
      <c r="L387" s="66"/>
      <c r="M387" s="66"/>
      <c r="N387" s="66">
        <f t="shared" si="769"/>
        <v>1500000</v>
      </c>
      <c r="O387" s="66">
        <f t="shared" si="770"/>
        <v>0</v>
      </c>
      <c r="P387" s="66">
        <f t="shared" si="771"/>
        <v>0</v>
      </c>
      <c r="Q387" s="66"/>
      <c r="R387" s="66"/>
      <c r="S387" s="66"/>
      <c r="T387" s="66">
        <f t="shared" si="1054"/>
        <v>1500000</v>
      </c>
      <c r="U387" s="66">
        <f t="shared" si="1055"/>
        <v>0</v>
      </c>
      <c r="V387" s="66">
        <f t="shared" si="1056"/>
        <v>0</v>
      </c>
      <c r="W387" s="66"/>
      <c r="X387" s="66"/>
      <c r="Y387" s="66"/>
      <c r="Z387" s="66">
        <f t="shared" si="1058"/>
        <v>1500000</v>
      </c>
      <c r="AA387" s="66">
        <f t="shared" si="1059"/>
        <v>0</v>
      </c>
      <c r="AB387" s="66">
        <f t="shared" si="1060"/>
        <v>0</v>
      </c>
      <c r="AC387" s="66"/>
      <c r="AD387" s="66"/>
      <c r="AE387" s="66"/>
      <c r="AF387" s="66">
        <f t="shared" si="1062"/>
        <v>1500000</v>
      </c>
      <c r="AG387" s="66">
        <f t="shared" si="1063"/>
        <v>0</v>
      </c>
      <c r="AH387" s="66">
        <f t="shared" si="1064"/>
        <v>0</v>
      </c>
      <c r="AI387" s="66"/>
      <c r="AJ387" s="66"/>
      <c r="AK387" s="66"/>
      <c r="AL387" s="66">
        <f t="shared" si="1066"/>
        <v>1500000</v>
      </c>
      <c r="AM387" s="66">
        <f t="shared" si="1067"/>
        <v>0</v>
      </c>
      <c r="AN387" s="66">
        <f t="shared" si="1068"/>
        <v>0</v>
      </c>
      <c r="AO387" s="66"/>
      <c r="AP387" s="66"/>
      <c r="AQ387" s="66"/>
      <c r="AR387" s="66">
        <f t="shared" si="1070"/>
        <v>1500000</v>
      </c>
      <c r="AS387" s="66">
        <f t="shared" si="1071"/>
        <v>0</v>
      </c>
      <c r="AT387" s="66">
        <f t="shared" si="1072"/>
        <v>0</v>
      </c>
    </row>
    <row r="388" spans="1:46">
      <c r="A388" s="146"/>
      <c r="B388" s="77" t="s">
        <v>187</v>
      </c>
      <c r="C388" s="40" t="s">
        <v>158</v>
      </c>
      <c r="D388" s="40" t="s">
        <v>3</v>
      </c>
      <c r="E388" s="40" t="s">
        <v>99</v>
      </c>
      <c r="F388" s="40" t="s">
        <v>186</v>
      </c>
      <c r="G388" s="41"/>
      <c r="H388" s="66"/>
      <c r="I388" s="66"/>
      <c r="J388" s="66"/>
      <c r="K388" s="66"/>
      <c r="L388" s="66"/>
      <c r="M388" s="66"/>
      <c r="N388" s="66"/>
      <c r="O388" s="66"/>
      <c r="P388" s="66"/>
      <c r="Q388" s="66"/>
      <c r="R388" s="66"/>
      <c r="S388" s="66"/>
      <c r="T388" s="66"/>
      <c r="U388" s="66"/>
      <c r="V388" s="66"/>
      <c r="W388" s="66">
        <f>W389</f>
        <v>2000000</v>
      </c>
      <c r="X388" s="66">
        <f t="shared" ref="X388:Y389" si="1086">X389</f>
        <v>0</v>
      </c>
      <c r="Y388" s="66">
        <f t="shared" si="1086"/>
        <v>0</v>
      </c>
      <c r="Z388" s="66">
        <f t="shared" ref="Z388:Z390" si="1087">T388+W388</f>
        <v>2000000</v>
      </c>
      <c r="AA388" s="66">
        <f t="shared" ref="AA388:AA390" si="1088">U388+X388</f>
        <v>0</v>
      </c>
      <c r="AB388" s="66">
        <f t="shared" ref="AB388:AB390" si="1089">V388+Y388</f>
        <v>0</v>
      </c>
      <c r="AC388" s="66">
        <f>AC389</f>
        <v>0</v>
      </c>
      <c r="AD388" s="66">
        <f t="shared" ref="AD388:AE389" si="1090">AD389</f>
        <v>0</v>
      </c>
      <c r="AE388" s="66">
        <f t="shared" si="1090"/>
        <v>0</v>
      </c>
      <c r="AF388" s="66">
        <f t="shared" si="1062"/>
        <v>2000000</v>
      </c>
      <c r="AG388" s="66">
        <f t="shared" si="1063"/>
        <v>0</v>
      </c>
      <c r="AH388" s="66">
        <f t="shared" si="1064"/>
        <v>0</v>
      </c>
      <c r="AI388" s="66">
        <f>AI389</f>
        <v>0</v>
      </c>
      <c r="AJ388" s="66">
        <f t="shared" ref="AJ388:AK389" si="1091">AJ389</f>
        <v>0</v>
      </c>
      <c r="AK388" s="66">
        <f t="shared" si="1091"/>
        <v>0</v>
      </c>
      <c r="AL388" s="66">
        <f t="shared" si="1066"/>
        <v>2000000</v>
      </c>
      <c r="AM388" s="66">
        <f t="shared" si="1067"/>
        <v>0</v>
      </c>
      <c r="AN388" s="66">
        <f t="shared" si="1068"/>
        <v>0</v>
      </c>
      <c r="AO388" s="66">
        <f>AO389</f>
        <v>0</v>
      </c>
      <c r="AP388" s="66">
        <f t="shared" ref="AP388:AQ389" si="1092">AP389</f>
        <v>0</v>
      </c>
      <c r="AQ388" s="66">
        <f t="shared" si="1092"/>
        <v>0</v>
      </c>
      <c r="AR388" s="66">
        <f t="shared" si="1070"/>
        <v>2000000</v>
      </c>
      <c r="AS388" s="66">
        <f t="shared" si="1071"/>
        <v>0</v>
      </c>
      <c r="AT388" s="66">
        <f t="shared" si="1072"/>
        <v>0</v>
      </c>
    </row>
    <row r="389" spans="1:46" ht="25.5">
      <c r="A389" s="146"/>
      <c r="B389" s="77" t="s">
        <v>207</v>
      </c>
      <c r="C389" s="40" t="s">
        <v>158</v>
      </c>
      <c r="D389" s="40" t="s">
        <v>3</v>
      </c>
      <c r="E389" s="40" t="s">
        <v>99</v>
      </c>
      <c r="F389" s="40" t="s">
        <v>186</v>
      </c>
      <c r="G389" s="41" t="s">
        <v>32</v>
      </c>
      <c r="H389" s="66"/>
      <c r="I389" s="66"/>
      <c r="J389" s="66"/>
      <c r="K389" s="66"/>
      <c r="L389" s="66"/>
      <c r="M389" s="66"/>
      <c r="N389" s="66"/>
      <c r="O389" s="66"/>
      <c r="P389" s="66"/>
      <c r="Q389" s="66"/>
      <c r="R389" s="66"/>
      <c r="S389" s="66"/>
      <c r="T389" s="66"/>
      <c r="U389" s="66"/>
      <c r="V389" s="66"/>
      <c r="W389" s="66">
        <f>W390</f>
        <v>2000000</v>
      </c>
      <c r="X389" s="66">
        <f t="shared" si="1086"/>
        <v>0</v>
      </c>
      <c r="Y389" s="66">
        <f t="shared" si="1086"/>
        <v>0</v>
      </c>
      <c r="Z389" s="66">
        <f t="shared" si="1087"/>
        <v>2000000</v>
      </c>
      <c r="AA389" s="66">
        <f t="shared" si="1088"/>
        <v>0</v>
      </c>
      <c r="AB389" s="66">
        <f t="shared" si="1089"/>
        <v>0</v>
      </c>
      <c r="AC389" s="66">
        <f>AC390</f>
        <v>0</v>
      </c>
      <c r="AD389" s="66">
        <f t="shared" si="1090"/>
        <v>0</v>
      </c>
      <c r="AE389" s="66">
        <f t="shared" si="1090"/>
        <v>0</v>
      </c>
      <c r="AF389" s="66">
        <f t="shared" si="1062"/>
        <v>2000000</v>
      </c>
      <c r="AG389" s="66">
        <f t="shared" si="1063"/>
        <v>0</v>
      </c>
      <c r="AH389" s="66">
        <f t="shared" si="1064"/>
        <v>0</v>
      </c>
      <c r="AI389" s="66">
        <f>AI390</f>
        <v>0</v>
      </c>
      <c r="AJ389" s="66">
        <f t="shared" si="1091"/>
        <v>0</v>
      </c>
      <c r="AK389" s="66">
        <f t="shared" si="1091"/>
        <v>0</v>
      </c>
      <c r="AL389" s="66">
        <f t="shared" si="1066"/>
        <v>2000000</v>
      </c>
      <c r="AM389" s="66">
        <f t="shared" si="1067"/>
        <v>0</v>
      </c>
      <c r="AN389" s="66">
        <f t="shared" si="1068"/>
        <v>0</v>
      </c>
      <c r="AO389" s="66">
        <f>AO390</f>
        <v>0</v>
      </c>
      <c r="AP389" s="66">
        <f t="shared" si="1092"/>
        <v>0</v>
      </c>
      <c r="AQ389" s="66">
        <f t="shared" si="1092"/>
        <v>0</v>
      </c>
      <c r="AR389" s="66">
        <f t="shared" si="1070"/>
        <v>2000000</v>
      </c>
      <c r="AS389" s="66">
        <f t="shared" si="1071"/>
        <v>0</v>
      </c>
      <c r="AT389" s="66">
        <f t="shared" si="1072"/>
        <v>0</v>
      </c>
    </row>
    <row r="390" spans="1:46" ht="25.5">
      <c r="A390" s="146"/>
      <c r="B390" s="77" t="s">
        <v>34</v>
      </c>
      <c r="C390" s="40" t="s">
        <v>158</v>
      </c>
      <c r="D390" s="40" t="s">
        <v>3</v>
      </c>
      <c r="E390" s="40" t="s">
        <v>99</v>
      </c>
      <c r="F390" s="40" t="s">
        <v>186</v>
      </c>
      <c r="G390" s="41" t="s">
        <v>33</v>
      </c>
      <c r="H390" s="66"/>
      <c r="I390" s="66"/>
      <c r="J390" s="66"/>
      <c r="K390" s="66"/>
      <c r="L390" s="66"/>
      <c r="M390" s="66"/>
      <c r="N390" s="66"/>
      <c r="O390" s="66"/>
      <c r="P390" s="66"/>
      <c r="Q390" s="66"/>
      <c r="R390" s="66"/>
      <c r="S390" s="66"/>
      <c r="T390" s="66"/>
      <c r="U390" s="66"/>
      <c r="V390" s="66"/>
      <c r="W390" s="66">
        <v>2000000</v>
      </c>
      <c r="X390" s="66"/>
      <c r="Y390" s="66"/>
      <c r="Z390" s="66">
        <f t="shared" si="1087"/>
        <v>2000000</v>
      </c>
      <c r="AA390" s="66">
        <f t="shared" si="1088"/>
        <v>0</v>
      </c>
      <c r="AB390" s="66">
        <f t="shared" si="1089"/>
        <v>0</v>
      </c>
      <c r="AC390" s="66"/>
      <c r="AD390" s="66"/>
      <c r="AE390" s="66"/>
      <c r="AF390" s="66">
        <f t="shared" si="1062"/>
        <v>2000000</v>
      </c>
      <c r="AG390" s="66">
        <f t="shared" si="1063"/>
        <v>0</v>
      </c>
      <c r="AH390" s="66">
        <f t="shared" si="1064"/>
        <v>0</v>
      </c>
      <c r="AI390" s="66"/>
      <c r="AJ390" s="66"/>
      <c r="AK390" s="66"/>
      <c r="AL390" s="66">
        <f t="shared" si="1066"/>
        <v>2000000</v>
      </c>
      <c r="AM390" s="66">
        <f t="shared" si="1067"/>
        <v>0</v>
      </c>
      <c r="AN390" s="66">
        <f t="shared" si="1068"/>
        <v>0</v>
      </c>
      <c r="AO390" s="66"/>
      <c r="AP390" s="66"/>
      <c r="AQ390" s="66"/>
      <c r="AR390" s="66">
        <f t="shared" si="1070"/>
        <v>2000000</v>
      </c>
      <c r="AS390" s="66">
        <f t="shared" si="1071"/>
        <v>0</v>
      </c>
      <c r="AT390" s="66">
        <f t="shared" si="1072"/>
        <v>0</v>
      </c>
    </row>
    <row r="391" spans="1:46">
      <c r="A391" s="231"/>
      <c r="B391" s="77" t="s">
        <v>383</v>
      </c>
      <c r="C391" s="222" t="s">
        <v>158</v>
      </c>
      <c r="D391" s="222" t="s">
        <v>3</v>
      </c>
      <c r="E391" s="222" t="s">
        <v>99</v>
      </c>
      <c r="F391" s="222" t="s">
        <v>382</v>
      </c>
      <c r="G391" s="224"/>
      <c r="H391" s="66"/>
      <c r="I391" s="66"/>
      <c r="J391" s="66"/>
      <c r="K391" s="66"/>
      <c r="L391" s="66"/>
      <c r="M391" s="66"/>
      <c r="N391" s="66"/>
      <c r="O391" s="66"/>
      <c r="P391" s="66"/>
      <c r="Q391" s="66"/>
      <c r="R391" s="66"/>
      <c r="S391" s="66"/>
      <c r="T391" s="66"/>
      <c r="U391" s="66"/>
      <c r="V391" s="66"/>
      <c r="W391" s="66"/>
      <c r="X391" s="66"/>
      <c r="Y391" s="66"/>
      <c r="Z391" s="66"/>
      <c r="AA391" s="66"/>
      <c r="AB391" s="66"/>
      <c r="AC391" s="66"/>
      <c r="AD391" s="66"/>
      <c r="AE391" s="66"/>
      <c r="AF391" s="66"/>
      <c r="AG391" s="66"/>
      <c r="AH391" s="66"/>
      <c r="AI391" s="66">
        <f>AI392</f>
        <v>8481130</v>
      </c>
      <c r="AJ391" s="66">
        <f t="shared" ref="AJ391:AK392" si="1093">AJ392</f>
        <v>0</v>
      </c>
      <c r="AK391" s="66">
        <f t="shared" si="1093"/>
        <v>0</v>
      </c>
      <c r="AL391" s="66">
        <f t="shared" ref="AL391:AL393" si="1094">AF391+AI391</f>
        <v>8481130</v>
      </c>
      <c r="AM391" s="66">
        <f t="shared" ref="AM391:AM393" si="1095">AG391+AJ391</f>
        <v>0</v>
      </c>
      <c r="AN391" s="66">
        <f t="shared" ref="AN391:AN393" si="1096">AH391+AK391</f>
        <v>0</v>
      </c>
      <c r="AO391" s="66">
        <f>AO392</f>
        <v>0</v>
      </c>
      <c r="AP391" s="66">
        <f t="shared" ref="AP391:AQ392" si="1097">AP392</f>
        <v>0</v>
      </c>
      <c r="AQ391" s="66">
        <f t="shared" si="1097"/>
        <v>0</v>
      </c>
      <c r="AR391" s="66">
        <f t="shared" si="1070"/>
        <v>8481130</v>
      </c>
      <c r="AS391" s="66">
        <f t="shared" si="1071"/>
        <v>0</v>
      </c>
      <c r="AT391" s="66">
        <f t="shared" si="1072"/>
        <v>0</v>
      </c>
    </row>
    <row r="392" spans="1:46" ht="25.5">
      <c r="A392" s="231"/>
      <c r="B392" s="77" t="s">
        <v>207</v>
      </c>
      <c r="C392" s="222" t="s">
        <v>158</v>
      </c>
      <c r="D392" s="222" t="s">
        <v>3</v>
      </c>
      <c r="E392" s="222" t="s">
        <v>99</v>
      </c>
      <c r="F392" s="222" t="s">
        <v>382</v>
      </c>
      <c r="G392" s="224" t="s">
        <v>32</v>
      </c>
      <c r="H392" s="66"/>
      <c r="I392" s="66"/>
      <c r="J392" s="66"/>
      <c r="K392" s="66"/>
      <c r="L392" s="66"/>
      <c r="M392" s="66"/>
      <c r="N392" s="66"/>
      <c r="O392" s="66"/>
      <c r="P392" s="66"/>
      <c r="Q392" s="66"/>
      <c r="R392" s="66"/>
      <c r="S392" s="66"/>
      <c r="T392" s="66"/>
      <c r="U392" s="66"/>
      <c r="V392" s="66"/>
      <c r="W392" s="66"/>
      <c r="X392" s="66"/>
      <c r="Y392" s="66"/>
      <c r="Z392" s="66"/>
      <c r="AA392" s="66"/>
      <c r="AB392" s="66"/>
      <c r="AC392" s="66"/>
      <c r="AD392" s="66"/>
      <c r="AE392" s="66"/>
      <c r="AF392" s="66"/>
      <c r="AG392" s="66"/>
      <c r="AH392" s="66"/>
      <c r="AI392" s="66">
        <f>AI393</f>
        <v>8481130</v>
      </c>
      <c r="AJ392" s="66">
        <f t="shared" si="1093"/>
        <v>0</v>
      </c>
      <c r="AK392" s="66">
        <f t="shared" si="1093"/>
        <v>0</v>
      </c>
      <c r="AL392" s="66">
        <f t="shared" si="1094"/>
        <v>8481130</v>
      </c>
      <c r="AM392" s="66">
        <f t="shared" si="1095"/>
        <v>0</v>
      </c>
      <c r="AN392" s="66">
        <f t="shared" si="1096"/>
        <v>0</v>
      </c>
      <c r="AO392" s="66">
        <f>AO393</f>
        <v>0</v>
      </c>
      <c r="AP392" s="66">
        <f t="shared" si="1097"/>
        <v>0</v>
      </c>
      <c r="AQ392" s="66">
        <f t="shared" si="1097"/>
        <v>0</v>
      </c>
      <c r="AR392" s="66">
        <f t="shared" si="1070"/>
        <v>8481130</v>
      </c>
      <c r="AS392" s="66">
        <f t="shared" si="1071"/>
        <v>0</v>
      </c>
      <c r="AT392" s="66">
        <f t="shared" si="1072"/>
        <v>0</v>
      </c>
    </row>
    <row r="393" spans="1:46" ht="25.5">
      <c r="A393" s="231"/>
      <c r="B393" s="77" t="s">
        <v>34</v>
      </c>
      <c r="C393" s="222" t="s">
        <v>158</v>
      </c>
      <c r="D393" s="222" t="s">
        <v>3</v>
      </c>
      <c r="E393" s="222" t="s">
        <v>99</v>
      </c>
      <c r="F393" s="222" t="s">
        <v>382</v>
      </c>
      <c r="G393" s="224" t="s">
        <v>33</v>
      </c>
      <c r="H393" s="66"/>
      <c r="I393" s="66"/>
      <c r="J393" s="66"/>
      <c r="K393" s="66"/>
      <c r="L393" s="66"/>
      <c r="M393" s="66"/>
      <c r="N393" s="66"/>
      <c r="O393" s="66"/>
      <c r="P393" s="66"/>
      <c r="Q393" s="66"/>
      <c r="R393" s="66"/>
      <c r="S393" s="66"/>
      <c r="T393" s="66"/>
      <c r="U393" s="66"/>
      <c r="V393" s="66"/>
      <c r="W393" s="66"/>
      <c r="X393" s="66"/>
      <c r="Y393" s="66"/>
      <c r="Z393" s="66"/>
      <c r="AA393" s="66"/>
      <c r="AB393" s="66"/>
      <c r="AC393" s="66"/>
      <c r="AD393" s="66"/>
      <c r="AE393" s="66"/>
      <c r="AF393" s="66"/>
      <c r="AG393" s="66"/>
      <c r="AH393" s="66"/>
      <c r="AI393" s="66">
        <v>8481130</v>
      </c>
      <c r="AJ393" s="66"/>
      <c r="AK393" s="66"/>
      <c r="AL393" s="66">
        <f t="shared" si="1094"/>
        <v>8481130</v>
      </c>
      <c r="AM393" s="66">
        <f t="shared" si="1095"/>
        <v>0</v>
      </c>
      <c r="AN393" s="66">
        <f t="shared" si="1096"/>
        <v>0</v>
      </c>
      <c r="AO393" s="66"/>
      <c r="AP393" s="66"/>
      <c r="AQ393" s="66"/>
      <c r="AR393" s="66">
        <f t="shared" si="1070"/>
        <v>8481130</v>
      </c>
      <c r="AS393" s="66">
        <f t="shared" si="1071"/>
        <v>0</v>
      </c>
      <c r="AT393" s="66">
        <f t="shared" si="1072"/>
        <v>0</v>
      </c>
    </row>
    <row r="394" spans="1:46" ht="63.75">
      <c r="A394" s="146"/>
      <c r="B394" s="126" t="s">
        <v>205</v>
      </c>
      <c r="C394" s="79" t="s">
        <v>158</v>
      </c>
      <c r="D394" s="79" t="s">
        <v>3</v>
      </c>
      <c r="E394" s="79" t="s">
        <v>202</v>
      </c>
      <c r="F394" s="79" t="s">
        <v>203</v>
      </c>
      <c r="G394" s="107"/>
      <c r="H394" s="66">
        <f>H397+H399+H395</f>
        <v>23640030.399999999</v>
      </c>
      <c r="I394" s="66">
        <f t="shared" ref="I394:J394" si="1098">I397+I399+I395</f>
        <v>0</v>
      </c>
      <c r="J394" s="66">
        <f t="shared" si="1098"/>
        <v>0</v>
      </c>
      <c r="K394" s="66">
        <f t="shared" ref="K394:M394" si="1099">K397+K399+K395</f>
        <v>0</v>
      </c>
      <c r="L394" s="66">
        <f t="shared" si="1099"/>
        <v>0</v>
      </c>
      <c r="M394" s="66">
        <f t="shared" si="1099"/>
        <v>0</v>
      </c>
      <c r="N394" s="66">
        <f t="shared" si="769"/>
        <v>23640030.399999999</v>
      </c>
      <c r="O394" s="66">
        <f t="shared" si="770"/>
        <v>0</v>
      </c>
      <c r="P394" s="66">
        <f t="shared" si="771"/>
        <v>0</v>
      </c>
      <c r="Q394" s="66">
        <f t="shared" ref="Q394:S394" si="1100">Q397+Q399+Q395</f>
        <v>0</v>
      </c>
      <c r="R394" s="66">
        <f t="shared" si="1100"/>
        <v>0</v>
      </c>
      <c r="S394" s="66">
        <f t="shared" si="1100"/>
        <v>0</v>
      </c>
      <c r="T394" s="66">
        <f t="shared" si="1054"/>
        <v>23640030.399999999</v>
      </c>
      <c r="U394" s="66">
        <f t="shared" si="1055"/>
        <v>0</v>
      </c>
      <c r="V394" s="66">
        <f t="shared" si="1056"/>
        <v>0</v>
      </c>
      <c r="W394" s="66">
        <f>W395</f>
        <v>28959705.600000001</v>
      </c>
      <c r="X394" s="66">
        <f t="shared" ref="X394:Y394" si="1101">X397+X399+X395</f>
        <v>0</v>
      </c>
      <c r="Y394" s="66">
        <f t="shared" si="1101"/>
        <v>0</v>
      </c>
      <c r="Z394" s="66">
        <f t="shared" si="1058"/>
        <v>52599736</v>
      </c>
      <c r="AA394" s="66">
        <f t="shared" si="1059"/>
        <v>0</v>
      </c>
      <c r="AB394" s="66">
        <f t="shared" si="1060"/>
        <v>0</v>
      </c>
      <c r="AC394" s="66">
        <f>AC395+AC397+AC399</f>
        <v>-19734456</v>
      </c>
      <c r="AD394" s="66">
        <f t="shared" ref="AD394:AE394" si="1102">AD395+AD397+AD399</f>
        <v>0</v>
      </c>
      <c r="AE394" s="66">
        <f t="shared" si="1102"/>
        <v>0</v>
      </c>
      <c r="AF394" s="66">
        <f t="shared" si="1062"/>
        <v>32865280</v>
      </c>
      <c r="AG394" s="66">
        <f t="shared" si="1063"/>
        <v>0</v>
      </c>
      <c r="AH394" s="66">
        <f t="shared" si="1064"/>
        <v>0</v>
      </c>
      <c r="AI394" s="66">
        <f>AI395+AI397+AI399</f>
        <v>0</v>
      </c>
      <c r="AJ394" s="66">
        <f t="shared" ref="AJ394:AK394" si="1103">AJ395+AJ397+AJ399</f>
        <v>0</v>
      </c>
      <c r="AK394" s="66">
        <f t="shared" si="1103"/>
        <v>0</v>
      </c>
      <c r="AL394" s="66">
        <f t="shared" si="1066"/>
        <v>32865280</v>
      </c>
      <c r="AM394" s="66">
        <f t="shared" si="1067"/>
        <v>0</v>
      </c>
      <c r="AN394" s="66">
        <f t="shared" si="1068"/>
        <v>0</v>
      </c>
      <c r="AO394" s="66">
        <f>AO395+AO397+AO399</f>
        <v>0</v>
      </c>
      <c r="AP394" s="66">
        <f t="shared" ref="AP394:AQ394" si="1104">AP395+AP397+AP399</f>
        <v>0</v>
      </c>
      <c r="AQ394" s="66">
        <f t="shared" si="1104"/>
        <v>0</v>
      </c>
      <c r="AR394" s="66">
        <f t="shared" si="1070"/>
        <v>32865280</v>
      </c>
      <c r="AS394" s="66">
        <f t="shared" si="1071"/>
        <v>0</v>
      </c>
      <c r="AT394" s="66">
        <f t="shared" si="1072"/>
        <v>0</v>
      </c>
    </row>
    <row r="395" spans="1:46">
      <c r="A395" s="146"/>
      <c r="B395" s="109" t="s">
        <v>35</v>
      </c>
      <c r="C395" s="79" t="s">
        <v>158</v>
      </c>
      <c r="D395" s="79" t="s">
        <v>3</v>
      </c>
      <c r="E395" s="79" t="s">
        <v>202</v>
      </c>
      <c r="F395" s="79" t="s">
        <v>203</v>
      </c>
      <c r="G395" s="107" t="s">
        <v>36</v>
      </c>
      <c r="H395" s="66">
        <f>H396</f>
        <v>13190486.4</v>
      </c>
      <c r="I395" s="66"/>
      <c r="J395" s="66"/>
      <c r="K395" s="66"/>
      <c r="L395" s="66"/>
      <c r="M395" s="66"/>
      <c r="N395" s="66">
        <f t="shared" si="769"/>
        <v>13190486.4</v>
      </c>
      <c r="O395" s="66">
        <f t="shared" si="770"/>
        <v>0</v>
      </c>
      <c r="P395" s="66">
        <f t="shared" si="771"/>
        <v>0</v>
      </c>
      <c r="Q395" s="66"/>
      <c r="R395" s="66"/>
      <c r="S395" s="66"/>
      <c r="T395" s="66">
        <f t="shared" si="1054"/>
        <v>13190486.4</v>
      </c>
      <c r="U395" s="66">
        <f t="shared" si="1055"/>
        <v>0</v>
      </c>
      <c r="V395" s="66">
        <f t="shared" si="1056"/>
        <v>0</v>
      </c>
      <c r="W395" s="66">
        <f>W396</f>
        <v>28959705.600000001</v>
      </c>
      <c r="X395" s="66">
        <f t="shared" ref="X395:Y395" si="1105">X396</f>
        <v>0</v>
      </c>
      <c r="Y395" s="66">
        <f t="shared" si="1105"/>
        <v>0</v>
      </c>
      <c r="Z395" s="66">
        <f t="shared" si="1058"/>
        <v>42150192</v>
      </c>
      <c r="AA395" s="66">
        <f t="shared" si="1059"/>
        <v>0</v>
      </c>
      <c r="AB395" s="66">
        <f t="shared" si="1060"/>
        <v>0</v>
      </c>
      <c r="AC395" s="66">
        <f>AC396</f>
        <v>-17650192</v>
      </c>
      <c r="AD395" s="66">
        <f t="shared" ref="AD395:AE395" si="1106">AD396</f>
        <v>0</v>
      </c>
      <c r="AE395" s="66">
        <f t="shared" si="1106"/>
        <v>0</v>
      </c>
      <c r="AF395" s="66">
        <f t="shared" si="1062"/>
        <v>24500000</v>
      </c>
      <c r="AG395" s="66">
        <f t="shared" si="1063"/>
        <v>0</v>
      </c>
      <c r="AH395" s="66">
        <f t="shared" si="1064"/>
        <v>0</v>
      </c>
      <c r="AI395" s="66">
        <f>AI396</f>
        <v>0</v>
      </c>
      <c r="AJ395" s="66">
        <f t="shared" ref="AJ395:AK395" si="1107">AJ396</f>
        <v>0</v>
      </c>
      <c r="AK395" s="66">
        <f t="shared" si="1107"/>
        <v>0</v>
      </c>
      <c r="AL395" s="66">
        <f t="shared" si="1066"/>
        <v>24500000</v>
      </c>
      <c r="AM395" s="66">
        <f t="shared" si="1067"/>
        <v>0</v>
      </c>
      <c r="AN395" s="66">
        <f t="shared" si="1068"/>
        <v>0</v>
      </c>
      <c r="AO395" s="66">
        <f>AO396</f>
        <v>0</v>
      </c>
      <c r="AP395" s="66">
        <f t="shared" ref="AP395:AQ395" si="1108">AP396</f>
        <v>0</v>
      </c>
      <c r="AQ395" s="66">
        <f t="shared" si="1108"/>
        <v>0</v>
      </c>
      <c r="AR395" s="66">
        <f t="shared" si="1070"/>
        <v>24500000</v>
      </c>
      <c r="AS395" s="66">
        <f t="shared" si="1071"/>
        <v>0</v>
      </c>
      <c r="AT395" s="66">
        <f t="shared" si="1072"/>
        <v>0</v>
      </c>
    </row>
    <row r="396" spans="1:46" ht="25.5">
      <c r="A396" s="146"/>
      <c r="B396" s="109" t="s">
        <v>38</v>
      </c>
      <c r="C396" s="79" t="s">
        <v>158</v>
      </c>
      <c r="D396" s="79" t="s">
        <v>3</v>
      </c>
      <c r="E396" s="79" t="s">
        <v>202</v>
      </c>
      <c r="F396" s="79" t="s">
        <v>203</v>
      </c>
      <c r="G396" s="107" t="s">
        <v>37</v>
      </c>
      <c r="H396" s="66">
        <v>13190486.4</v>
      </c>
      <c r="I396" s="66"/>
      <c r="J396" s="66"/>
      <c r="K396" s="66"/>
      <c r="L396" s="66"/>
      <c r="M396" s="66"/>
      <c r="N396" s="66">
        <f t="shared" ref="N396:N484" si="1109">H396+K396</f>
        <v>13190486.4</v>
      </c>
      <c r="O396" s="66">
        <f t="shared" ref="O396:O484" si="1110">I396+L396</f>
        <v>0</v>
      </c>
      <c r="P396" s="66">
        <f t="shared" ref="P396:P484" si="1111">J396+M396</f>
        <v>0</v>
      </c>
      <c r="Q396" s="66"/>
      <c r="R396" s="66"/>
      <c r="S396" s="66"/>
      <c r="T396" s="66">
        <f t="shared" si="1054"/>
        <v>13190486.4</v>
      </c>
      <c r="U396" s="66">
        <f t="shared" si="1055"/>
        <v>0</v>
      </c>
      <c r="V396" s="66">
        <f t="shared" si="1056"/>
        <v>0</v>
      </c>
      <c r="W396" s="66">
        <v>28959705.600000001</v>
      </c>
      <c r="X396" s="66"/>
      <c r="Y396" s="66"/>
      <c r="Z396" s="66">
        <f t="shared" si="1058"/>
        <v>42150192</v>
      </c>
      <c r="AA396" s="66">
        <f t="shared" si="1059"/>
        <v>0</v>
      </c>
      <c r="AB396" s="66">
        <f t="shared" si="1060"/>
        <v>0</v>
      </c>
      <c r="AC396" s="66">
        <v>-17650192</v>
      </c>
      <c r="AD396" s="66"/>
      <c r="AE396" s="66"/>
      <c r="AF396" s="66">
        <f t="shared" si="1062"/>
        <v>24500000</v>
      </c>
      <c r="AG396" s="66">
        <f t="shared" si="1063"/>
        <v>0</v>
      </c>
      <c r="AH396" s="66">
        <f t="shared" si="1064"/>
        <v>0</v>
      </c>
      <c r="AI396" s="66"/>
      <c r="AJ396" s="66"/>
      <c r="AK396" s="66"/>
      <c r="AL396" s="66">
        <f t="shared" si="1066"/>
        <v>24500000</v>
      </c>
      <c r="AM396" s="66">
        <f t="shared" si="1067"/>
        <v>0</v>
      </c>
      <c r="AN396" s="66">
        <f t="shared" si="1068"/>
        <v>0</v>
      </c>
      <c r="AO396" s="66"/>
      <c r="AP396" s="66"/>
      <c r="AQ396" s="66"/>
      <c r="AR396" s="66">
        <f t="shared" si="1070"/>
        <v>24500000</v>
      </c>
      <c r="AS396" s="66">
        <f t="shared" si="1071"/>
        <v>0</v>
      </c>
      <c r="AT396" s="66">
        <f t="shared" si="1072"/>
        <v>0</v>
      </c>
    </row>
    <row r="397" spans="1:46" ht="25.5">
      <c r="A397" s="146"/>
      <c r="B397" s="80" t="s">
        <v>144</v>
      </c>
      <c r="C397" s="79" t="s">
        <v>158</v>
      </c>
      <c r="D397" s="79" t="s">
        <v>3</v>
      </c>
      <c r="E397" s="79" t="s">
        <v>202</v>
      </c>
      <c r="F397" s="79" t="s">
        <v>203</v>
      </c>
      <c r="G397" s="107" t="s">
        <v>142</v>
      </c>
      <c r="H397" s="66">
        <f>H398</f>
        <v>9299544</v>
      </c>
      <c r="I397" s="66">
        <f t="shared" ref="I397:M397" si="1112">I398</f>
        <v>0</v>
      </c>
      <c r="J397" s="66">
        <f t="shared" si="1112"/>
        <v>0</v>
      </c>
      <c r="K397" s="66">
        <f t="shared" si="1112"/>
        <v>0</v>
      </c>
      <c r="L397" s="66">
        <f t="shared" si="1112"/>
        <v>0</v>
      </c>
      <c r="M397" s="66">
        <f t="shared" si="1112"/>
        <v>0</v>
      </c>
      <c r="N397" s="66">
        <f t="shared" si="1109"/>
        <v>9299544</v>
      </c>
      <c r="O397" s="66">
        <f t="shared" si="1110"/>
        <v>0</v>
      </c>
      <c r="P397" s="66">
        <f t="shared" si="1111"/>
        <v>0</v>
      </c>
      <c r="Q397" s="66">
        <f t="shared" ref="Q397:S397" si="1113">Q398</f>
        <v>0</v>
      </c>
      <c r="R397" s="66">
        <f t="shared" si="1113"/>
        <v>0</v>
      </c>
      <c r="S397" s="66">
        <f t="shared" si="1113"/>
        <v>0</v>
      </c>
      <c r="T397" s="66">
        <f t="shared" si="1054"/>
        <v>9299544</v>
      </c>
      <c r="U397" s="66">
        <f t="shared" si="1055"/>
        <v>0</v>
      </c>
      <c r="V397" s="66">
        <f t="shared" si="1056"/>
        <v>0</v>
      </c>
      <c r="W397" s="66">
        <f t="shared" ref="W397:Y397" si="1114">W398</f>
        <v>0</v>
      </c>
      <c r="X397" s="66">
        <f t="shared" si="1114"/>
        <v>0</v>
      </c>
      <c r="Y397" s="66">
        <f t="shared" si="1114"/>
        <v>0</v>
      </c>
      <c r="Z397" s="66">
        <f t="shared" si="1058"/>
        <v>9299544</v>
      </c>
      <c r="AA397" s="66">
        <f t="shared" si="1059"/>
        <v>0</v>
      </c>
      <c r="AB397" s="66">
        <f t="shared" si="1060"/>
        <v>0</v>
      </c>
      <c r="AC397" s="66">
        <f t="shared" ref="AC397:AE397" si="1115">AC398</f>
        <v>-1854995</v>
      </c>
      <c r="AD397" s="66">
        <f t="shared" si="1115"/>
        <v>0</v>
      </c>
      <c r="AE397" s="66">
        <f t="shared" si="1115"/>
        <v>0</v>
      </c>
      <c r="AF397" s="66">
        <f t="shared" si="1062"/>
        <v>7444549</v>
      </c>
      <c r="AG397" s="66">
        <f t="shared" si="1063"/>
        <v>0</v>
      </c>
      <c r="AH397" s="66">
        <f t="shared" si="1064"/>
        <v>0</v>
      </c>
      <c r="AI397" s="66">
        <f t="shared" ref="AI397:AK397" si="1116">AI398</f>
        <v>0</v>
      </c>
      <c r="AJ397" s="66">
        <f t="shared" si="1116"/>
        <v>0</v>
      </c>
      <c r="AK397" s="66">
        <f t="shared" si="1116"/>
        <v>0</v>
      </c>
      <c r="AL397" s="66">
        <f t="shared" si="1066"/>
        <v>7444549</v>
      </c>
      <c r="AM397" s="66">
        <f t="shared" si="1067"/>
        <v>0</v>
      </c>
      <c r="AN397" s="66">
        <f t="shared" si="1068"/>
        <v>0</v>
      </c>
      <c r="AO397" s="66">
        <f t="shared" ref="AO397:AQ397" si="1117">AO398</f>
        <v>0</v>
      </c>
      <c r="AP397" s="66">
        <f t="shared" si="1117"/>
        <v>0</v>
      </c>
      <c r="AQ397" s="66">
        <f t="shared" si="1117"/>
        <v>0</v>
      </c>
      <c r="AR397" s="66">
        <f t="shared" si="1070"/>
        <v>7444549</v>
      </c>
      <c r="AS397" s="66">
        <f t="shared" si="1071"/>
        <v>0</v>
      </c>
      <c r="AT397" s="66">
        <f t="shared" si="1072"/>
        <v>0</v>
      </c>
    </row>
    <row r="398" spans="1:46">
      <c r="A398" s="146"/>
      <c r="B398" s="80" t="s">
        <v>145</v>
      </c>
      <c r="C398" s="79" t="s">
        <v>158</v>
      </c>
      <c r="D398" s="79" t="s">
        <v>3</v>
      </c>
      <c r="E398" s="79" t="s">
        <v>202</v>
      </c>
      <c r="F398" s="79" t="s">
        <v>203</v>
      </c>
      <c r="G398" s="107" t="s">
        <v>143</v>
      </c>
      <c r="H398" s="66">
        <v>9299544</v>
      </c>
      <c r="I398" s="66"/>
      <c r="J398" s="66"/>
      <c r="K398" s="66"/>
      <c r="L398" s="66"/>
      <c r="M398" s="66"/>
      <c r="N398" s="66">
        <f t="shared" si="1109"/>
        <v>9299544</v>
      </c>
      <c r="O398" s="66">
        <f t="shared" si="1110"/>
        <v>0</v>
      </c>
      <c r="P398" s="66">
        <f t="shared" si="1111"/>
        <v>0</v>
      </c>
      <c r="Q398" s="66"/>
      <c r="R398" s="66"/>
      <c r="S398" s="66"/>
      <c r="T398" s="66">
        <f t="shared" si="1054"/>
        <v>9299544</v>
      </c>
      <c r="U398" s="66">
        <f t="shared" si="1055"/>
        <v>0</v>
      </c>
      <c r="V398" s="66">
        <f t="shared" si="1056"/>
        <v>0</v>
      </c>
      <c r="W398" s="66"/>
      <c r="X398" s="66"/>
      <c r="Y398" s="66"/>
      <c r="Z398" s="66">
        <f t="shared" si="1058"/>
        <v>9299544</v>
      </c>
      <c r="AA398" s="66">
        <f t="shared" si="1059"/>
        <v>0</v>
      </c>
      <c r="AB398" s="66">
        <f t="shared" si="1060"/>
        <v>0</v>
      </c>
      <c r="AC398" s="66">
        <v>-1854995</v>
      </c>
      <c r="AD398" s="66"/>
      <c r="AE398" s="66"/>
      <c r="AF398" s="66">
        <f t="shared" si="1062"/>
        <v>7444549</v>
      </c>
      <c r="AG398" s="66">
        <f t="shared" si="1063"/>
        <v>0</v>
      </c>
      <c r="AH398" s="66">
        <f t="shared" si="1064"/>
        <v>0</v>
      </c>
      <c r="AI398" s="66"/>
      <c r="AJ398" s="66"/>
      <c r="AK398" s="66"/>
      <c r="AL398" s="66">
        <f t="shared" si="1066"/>
        <v>7444549</v>
      </c>
      <c r="AM398" s="66">
        <f t="shared" si="1067"/>
        <v>0</v>
      </c>
      <c r="AN398" s="66">
        <f t="shared" si="1068"/>
        <v>0</v>
      </c>
      <c r="AO398" s="66"/>
      <c r="AP398" s="66"/>
      <c r="AQ398" s="66"/>
      <c r="AR398" s="66">
        <f t="shared" si="1070"/>
        <v>7444549</v>
      </c>
      <c r="AS398" s="66">
        <f t="shared" si="1071"/>
        <v>0</v>
      </c>
      <c r="AT398" s="66">
        <f t="shared" si="1072"/>
        <v>0</v>
      </c>
    </row>
    <row r="399" spans="1:46">
      <c r="A399" s="146"/>
      <c r="B399" s="92" t="s">
        <v>47</v>
      </c>
      <c r="C399" s="79" t="s">
        <v>158</v>
      </c>
      <c r="D399" s="79" t="s">
        <v>3</v>
      </c>
      <c r="E399" s="79" t="s">
        <v>202</v>
      </c>
      <c r="F399" s="79" t="s">
        <v>203</v>
      </c>
      <c r="G399" s="107" t="s">
        <v>45</v>
      </c>
      <c r="H399" s="66">
        <f>H400</f>
        <v>1150000</v>
      </c>
      <c r="I399" s="66">
        <f t="shared" ref="I399:M399" si="1118">I400</f>
        <v>0</v>
      </c>
      <c r="J399" s="66">
        <f t="shared" si="1118"/>
        <v>0</v>
      </c>
      <c r="K399" s="66">
        <f t="shared" si="1118"/>
        <v>0</v>
      </c>
      <c r="L399" s="66">
        <f t="shared" si="1118"/>
        <v>0</v>
      </c>
      <c r="M399" s="66">
        <f t="shared" si="1118"/>
        <v>0</v>
      </c>
      <c r="N399" s="66">
        <f t="shared" si="1109"/>
        <v>1150000</v>
      </c>
      <c r="O399" s="66">
        <f t="shared" si="1110"/>
        <v>0</v>
      </c>
      <c r="P399" s="66">
        <f t="shared" si="1111"/>
        <v>0</v>
      </c>
      <c r="Q399" s="66">
        <f t="shared" ref="Q399:S399" si="1119">Q400</f>
        <v>0</v>
      </c>
      <c r="R399" s="66">
        <f t="shared" si="1119"/>
        <v>0</v>
      </c>
      <c r="S399" s="66">
        <f t="shared" si="1119"/>
        <v>0</v>
      </c>
      <c r="T399" s="66">
        <f t="shared" si="1054"/>
        <v>1150000</v>
      </c>
      <c r="U399" s="66">
        <f t="shared" si="1055"/>
        <v>0</v>
      </c>
      <c r="V399" s="66">
        <f t="shared" si="1056"/>
        <v>0</v>
      </c>
      <c r="W399" s="66">
        <f t="shared" ref="W399:Y399" si="1120">W400</f>
        <v>0</v>
      </c>
      <c r="X399" s="66">
        <f t="shared" si="1120"/>
        <v>0</v>
      </c>
      <c r="Y399" s="66">
        <f t="shared" si="1120"/>
        <v>0</v>
      </c>
      <c r="Z399" s="66">
        <f t="shared" si="1058"/>
        <v>1150000</v>
      </c>
      <c r="AA399" s="66">
        <f t="shared" si="1059"/>
        <v>0</v>
      </c>
      <c r="AB399" s="66">
        <f t="shared" si="1060"/>
        <v>0</v>
      </c>
      <c r="AC399" s="66">
        <f t="shared" ref="AC399:AE399" si="1121">AC400</f>
        <v>-229269</v>
      </c>
      <c r="AD399" s="66">
        <f t="shared" si="1121"/>
        <v>0</v>
      </c>
      <c r="AE399" s="66">
        <f t="shared" si="1121"/>
        <v>0</v>
      </c>
      <c r="AF399" s="66">
        <f t="shared" si="1062"/>
        <v>920731</v>
      </c>
      <c r="AG399" s="66">
        <f t="shared" si="1063"/>
        <v>0</v>
      </c>
      <c r="AH399" s="66">
        <f t="shared" si="1064"/>
        <v>0</v>
      </c>
      <c r="AI399" s="66">
        <f t="shared" ref="AI399:AK399" si="1122">AI400</f>
        <v>0</v>
      </c>
      <c r="AJ399" s="66">
        <f t="shared" si="1122"/>
        <v>0</v>
      </c>
      <c r="AK399" s="66">
        <f t="shared" si="1122"/>
        <v>0</v>
      </c>
      <c r="AL399" s="66">
        <f t="shared" si="1066"/>
        <v>920731</v>
      </c>
      <c r="AM399" s="66">
        <f t="shared" si="1067"/>
        <v>0</v>
      </c>
      <c r="AN399" s="66">
        <f t="shared" si="1068"/>
        <v>0</v>
      </c>
      <c r="AO399" s="66">
        <f t="shared" ref="AO399:AQ399" si="1123">AO400</f>
        <v>0</v>
      </c>
      <c r="AP399" s="66">
        <f t="shared" si="1123"/>
        <v>0</v>
      </c>
      <c r="AQ399" s="66">
        <f t="shared" si="1123"/>
        <v>0</v>
      </c>
      <c r="AR399" s="66">
        <f t="shared" si="1070"/>
        <v>920731</v>
      </c>
      <c r="AS399" s="66">
        <f t="shared" si="1071"/>
        <v>0</v>
      </c>
      <c r="AT399" s="66">
        <f t="shared" si="1072"/>
        <v>0</v>
      </c>
    </row>
    <row r="400" spans="1:46">
      <c r="A400" s="146"/>
      <c r="B400" s="92" t="s">
        <v>55</v>
      </c>
      <c r="C400" s="79" t="s">
        <v>158</v>
      </c>
      <c r="D400" s="79" t="s">
        <v>3</v>
      </c>
      <c r="E400" s="79" t="s">
        <v>202</v>
      </c>
      <c r="F400" s="79" t="s">
        <v>203</v>
      </c>
      <c r="G400" s="107" t="s">
        <v>56</v>
      </c>
      <c r="H400" s="66">
        <v>1150000</v>
      </c>
      <c r="I400" s="66"/>
      <c r="J400" s="66"/>
      <c r="K400" s="66"/>
      <c r="L400" s="66"/>
      <c r="M400" s="66"/>
      <c r="N400" s="66">
        <f t="shared" si="1109"/>
        <v>1150000</v>
      </c>
      <c r="O400" s="66">
        <f t="shared" si="1110"/>
        <v>0</v>
      </c>
      <c r="P400" s="66">
        <f t="shared" si="1111"/>
        <v>0</v>
      </c>
      <c r="Q400" s="66"/>
      <c r="R400" s="66"/>
      <c r="S400" s="66"/>
      <c r="T400" s="66">
        <f t="shared" si="1054"/>
        <v>1150000</v>
      </c>
      <c r="U400" s="66">
        <f t="shared" si="1055"/>
        <v>0</v>
      </c>
      <c r="V400" s="66">
        <f t="shared" si="1056"/>
        <v>0</v>
      </c>
      <c r="W400" s="66"/>
      <c r="X400" s="66"/>
      <c r="Y400" s="66"/>
      <c r="Z400" s="66">
        <f t="shared" si="1058"/>
        <v>1150000</v>
      </c>
      <c r="AA400" s="66">
        <f t="shared" si="1059"/>
        <v>0</v>
      </c>
      <c r="AB400" s="66">
        <f t="shared" si="1060"/>
        <v>0</v>
      </c>
      <c r="AC400" s="66">
        <v>-229269</v>
      </c>
      <c r="AD400" s="66"/>
      <c r="AE400" s="66"/>
      <c r="AF400" s="66">
        <f t="shared" si="1062"/>
        <v>920731</v>
      </c>
      <c r="AG400" s="66">
        <f t="shared" si="1063"/>
        <v>0</v>
      </c>
      <c r="AH400" s="66">
        <f t="shared" si="1064"/>
        <v>0</v>
      </c>
      <c r="AI400" s="66"/>
      <c r="AJ400" s="66"/>
      <c r="AK400" s="66"/>
      <c r="AL400" s="66">
        <f t="shared" si="1066"/>
        <v>920731</v>
      </c>
      <c r="AM400" s="66">
        <f t="shared" si="1067"/>
        <v>0</v>
      </c>
      <c r="AN400" s="66">
        <f t="shared" si="1068"/>
        <v>0</v>
      </c>
      <c r="AO400" s="66"/>
      <c r="AP400" s="66"/>
      <c r="AQ400" s="66"/>
      <c r="AR400" s="66">
        <f t="shared" si="1070"/>
        <v>920731</v>
      </c>
      <c r="AS400" s="66">
        <f t="shared" si="1071"/>
        <v>0</v>
      </c>
      <c r="AT400" s="66">
        <f t="shared" si="1072"/>
        <v>0</v>
      </c>
    </row>
    <row r="401" spans="1:46" ht="51">
      <c r="A401" s="146"/>
      <c r="B401" s="126" t="s">
        <v>206</v>
      </c>
      <c r="C401" s="79" t="s">
        <v>158</v>
      </c>
      <c r="D401" s="79" t="s">
        <v>3</v>
      </c>
      <c r="E401" s="79" t="s">
        <v>202</v>
      </c>
      <c r="F401" s="79" t="s">
        <v>204</v>
      </c>
      <c r="G401" s="107"/>
      <c r="H401" s="66">
        <f>H404+H406+H402</f>
        <v>471786.8</v>
      </c>
      <c r="I401" s="66">
        <f t="shared" ref="I401:J401" si="1124">I404+I406</f>
        <v>0</v>
      </c>
      <c r="J401" s="66">
        <f t="shared" si="1124"/>
        <v>0</v>
      </c>
      <c r="K401" s="66">
        <f t="shared" ref="K401:M401" si="1125">K404+K406</f>
        <v>0</v>
      </c>
      <c r="L401" s="66">
        <f t="shared" si="1125"/>
        <v>0</v>
      </c>
      <c r="M401" s="66">
        <f t="shared" si="1125"/>
        <v>0</v>
      </c>
      <c r="N401" s="66">
        <f t="shared" si="1109"/>
        <v>471786.8</v>
      </c>
      <c r="O401" s="66">
        <f t="shared" si="1110"/>
        <v>0</v>
      </c>
      <c r="P401" s="66">
        <f t="shared" si="1111"/>
        <v>0</v>
      </c>
      <c r="Q401" s="66">
        <f t="shared" ref="Q401:S401" si="1126">Q404+Q406</f>
        <v>10662.8</v>
      </c>
      <c r="R401" s="66">
        <f t="shared" si="1126"/>
        <v>0</v>
      </c>
      <c r="S401" s="66">
        <f t="shared" si="1126"/>
        <v>0</v>
      </c>
      <c r="T401" s="66">
        <f t="shared" si="1054"/>
        <v>482449.6</v>
      </c>
      <c r="U401" s="66">
        <f t="shared" si="1055"/>
        <v>0</v>
      </c>
      <c r="V401" s="66">
        <f t="shared" si="1056"/>
        <v>0</v>
      </c>
      <c r="W401" s="66">
        <f>W402</f>
        <v>591014.40000000002</v>
      </c>
      <c r="X401" s="66">
        <f t="shared" ref="X401:Y401" si="1127">X404+X406</f>
        <v>0</v>
      </c>
      <c r="Y401" s="66">
        <f t="shared" si="1127"/>
        <v>0</v>
      </c>
      <c r="Z401" s="66">
        <f t="shared" si="1058"/>
        <v>1073464</v>
      </c>
      <c r="AA401" s="66">
        <f t="shared" si="1059"/>
        <v>0</v>
      </c>
      <c r="AB401" s="66">
        <f t="shared" si="1060"/>
        <v>0</v>
      </c>
      <c r="AC401" s="66">
        <f>AC402+AC404+AC406</f>
        <v>-400617.2</v>
      </c>
      <c r="AD401" s="66">
        <f t="shared" ref="AD401:AE401" si="1128">AD404+AD406</f>
        <v>0</v>
      </c>
      <c r="AE401" s="66">
        <f t="shared" si="1128"/>
        <v>0</v>
      </c>
      <c r="AF401" s="66">
        <f t="shared" si="1062"/>
        <v>672846.8</v>
      </c>
      <c r="AG401" s="66">
        <f t="shared" si="1063"/>
        <v>0</v>
      </c>
      <c r="AH401" s="66">
        <f t="shared" si="1064"/>
        <v>0</v>
      </c>
      <c r="AI401" s="66">
        <f>AI402+AI404+AI406</f>
        <v>0</v>
      </c>
      <c r="AJ401" s="66">
        <f t="shared" ref="AJ401:AK401" si="1129">AJ404+AJ406</f>
        <v>0</v>
      </c>
      <c r="AK401" s="66">
        <f t="shared" si="1129"/>
        <v>0</v>
      </c>
      <c r="AL401" s="66">
        <f t="shared" si="1066"/>
        <v>672846.8</v>
      </c>
      <c r="AM401" s="66">
        <f t="shared" si="1067"/>
        <v>0</v>
      </c>
      <c r="AN401" s="66">
        <f t="shared" si="1068"/>
        <v>0</v>
      </c>
      <c r="AO401" s="66">
        <f>AO402+AO404+AO406</f>
        <v>0</v>
      </c>
      <c r="AP401" s="66">
        <f t="shared" ref="AP401:AQ401" si="1130">AP404+AP406</f>
        <v>0</v>
      </c>
      <c r="AQ401" s="66">
        <f t="shared" si="1130"/>
        <v>0</v>
      </c>
      <c r="AR401" s="66">
        <f t="shared" si="1070"/>
        <v>672846.8</v>
      </c>
      <c r="AS401" s="66">
        <f t="shared" si="1071"/>
        <v>0</v>
      </c>
      <c r="AT401" s="66">
        <f t="shared" si="1072"/>
        <v>0</v>
      </c>
    </row>
    <row r="402" spans="1:46">
      <c r="A402" s="146"/>
      <c r="B402" s="109" t="s">
        <v>35</v>
      </c>
      <c r="C402" s="79" t="s">
        <v>158</v>
      </c>
      <c r="D402" s="79" t="s">
        <v>3</v>
      </c>
      <c r="E402" s="79" t="s">
        <v>202</v>
      </c>
      <c r="F402" s="79" t="s">
        <v>204</v>
      </c>
      <c r="G402" s="107" t="s">
        <v>36</v>
      </c>
      <c r="H402" s="66">
        <f>H403</f>
        <v>269193.59999999998</v>
      </c>
      <c r="I402" s="66"/>
      <c r="J402" s="66"/>
      <c r="K402" s="66"/>
      <c r="L402" s="66"/>
      <c r="M402" s="66"/>
      <c r="N402" s="66">
        <f t="shared" si="1109"/>
        <v>269193.59999999998</v>
      </c>
      <c r="O402" s="66">
        <f t="shared" si="1110"/>
        <v>0</v>
      </c>
      <c r="P402" s="66">
        <f t="shared" si="1111"/>
        <v>0</v>
      </c>
      <c r="Q402" s="66"/>
      <c r="R402" s="66"/>
      <c r="S402" s="66"/>
      <c r="T402" s="66">
        <f t="shared" si="1054"/>
        <v>269193.59999999998</v>
      </c>
      <c r="U402" s="66">
        <f t="shared" si="1055"/>
        <v>0</v>
      </c>
      <c r="V402" s="66">
        <f t="shared" si="1056"/>
        <v>0</v>
      </c>
      <c r="W402" s="66">
        <f>W403</f>
        <v>591014.40000000002</v>
      </c>
      <c r="X402" s="66">
        <f t="shared" ref="X402:Y402" si="1131">X403</f>
        <v>0</v>
      </c>
      <c r="Y402" s="66">
        <f t="shared" si="1131"/>
        <v>0</v>
      </c>
      <c r="Z402" s="66">
        <f t="shared" si="1058"/>
        <v>860208</v>
      </c>
      <c r="AA402" s="66">
        <f t="shared" si="1059"/>
        <v>0</v>
      </c>
      <c r="AB402" s="66">
        <f t="shared" si="1060"/>
        <v>0</v>
      </c>
      <c r="AC402" s="66">
        <f>AC403</f>
        <v>-360208</v>
      </c>
      <c r="AD402" s="66">
        <f t="shared" ref="AD402:AE402" si="1132">AD403</f>
        <v>0</v>
      </c>
      <c r="AE402" s="66">
        <f t="shared" si="1132"/>
        <v>0</v>
      </c>
      <c r="AF402" s="66">
        <f t="shared" si="1062"/>
        <v>500000</v>
      </c>
      <c r="AG402" s="66">
        <f t="shared" si="1063"/>
        <v>0</v>
      </c>
      <c r="AH402" s="66">
        <f t="shared" si="1064"/>
        <v>0</v>
      </c>
      <c r="AI402" s="66">
        <f>AI403</f>
        <v>0</v>
      </c>
      <c r="AJ402" s="66">
        <f t="shared" ref="AJ402:AK402" si="1133">AJ403</f>
        <v>0</v>
      </c>
      <c r="AK402" s="66">
        <f t="shared" si="1133"/>
        <v>0</v>
      </c>
      <c r="AL402" s="66">
        <f t="shared" si="1066"/>
        <v>500000</v>
      </c>
      <c r="AM402" s="66">
        <f t="shared" si="1067"/>
        <v>0</v>
      </c>
      <c r="AN402" s="66">
        <f t="shared" si="1068"/>
        <v>0</v>
      </c>
      <c r="AO402" s="66">
        <f>AO403</f>
        <v>0</v>
      </c>
      <c r="AP402" s="66">
        <f t="shared" ref="AP402:AQ402" si="1134">AP403</f>
        <v>0</v>
      </c>
      <c r="AQ402" s="66">
        <f t="shared" si="1134"/>
        <v>0</v>
      </c>
      <c r="AR402" s="66">
        <f t="shared" si="1070"/>
        <v>500000</v>
      </c>
      <c r="AS402" s="66">
        <f t="shared" si="1071"/>
        <v>0</v>
      </c>
      <c r="AT402" s="66">
        <f t="shared" si="1072"/>
        <v>0</v>
      </c>
    </row>
    <row r="403" spans="1:46" ht="18.75" customHeight="1">
      <c r="A403" s="146"/>
      <c r="B403" s="109" t="s">
        <v>38</v>
      </c>
      <c r="C403" s="79" t="s">
        <v>158</v>
      </c>
      <c r="D403" s="79" t="s">
        <v>3</v>
      </c>
      <c r="E403" s="79" t="s">
        <v>202</v>
      </c>
      <c r="F403" s="79" t="s">
        <v>204</v>
      </c>
      <c r="G403" s="107" t="s">
        <v>37</v>
      </c>
      <c r="H403" s="66">
        <v>269193.59999999998</v>
      </c>
      <c r="I403" s="66"/>
      <c r="J403" s="66"/>
      <c r="K403" s="66"/>
      <c r="L403" s="66"/>
      <c r="M403" s="66"/>
      <c r="N403" s="66">
        <f t="shared" si="1109"/>
        <v>269193.59999999998</v>
      </c>
      <c r="O403" s="66">
        <f t="shared" si="1110"/>
        <v>0</v>
      </c>
      <c r="P403" s="66">
        <f t="shared" si="1111"/>
        <v>0</v>
      </c>
      <c r="Q403" s="66"/>
      <c r="R403" s="66"/>
      <c r="S403" s="66"/>
      <c r="T403" s="66">
        <f t="shared" si="1054"/>
        <v>269193.59999999998</v>
      </c>
      <c r="U403" s="66">
        <f t="shared" si="1055"/>
        <v>0</v>
      </c>
      <c r="V403" s="66">
        <f t="shared" si="1056"/>
        <v>0</v>
      </c>
      <c r="W403" s="66">
        <v>591014.40000000002</v>
      </c>
      <c r="X403" s="66"/>
      <c r="Y403" s="66"/>
      <c r="Z403" s="66">
        <f t="shared" si="1058"/>
        <v>860208</v>
      </c>
      <c r="AA403" s="66">
        <f t="shared" si="1059"/>
        <v>0</v>
      </c>
      <c r="AB403" s="66">
        <f t="shared" si="1060"/>
        <v>0</v>
      </c>
      <c r="AC403" s="66">
        <v>-360208</v>
      </c>
      <c r="AD403" s="66"/>
      <c r="AE403" s="66"/>
      <c r="AF403" s="66">
        <f t="shared" si="1062"/>
        <v>500000</v>
      </c>
      <c r="AG403" s="66">
        <f t="shared" si="1063"/>
        <v>0</v>
      </c>
      <c r="AH403" s="66">
        <f t="shared" si="1064"/>
        <v>0</v>
      </c>
      <c r="AI403" s="66"/>
      <c r="AJ403" s="66"/>
      <c r="AK403" s="66"/>
      <c r="AL403" s="66">
        <f t="shared" si="1066"/>
        <v>500000</v>
      </c>
      <c r="AM403" s="66">
        <f t="shared" si="1067"/>
        <v>0</v>
      </c>
      <c r="AN403" s="66">
        <f t="shared" si="1068"/>
        <v>0</v>
      </c>
      <c r="AO403" s="66"/>
      <c r="AP403" s="66"/>
      <c r="AQ403" s="66"/>
      <c r="AR403" s="66">
        <f t="shared" si="1070"/>
        <v>500000</v>
      </c>
      <c r="AS403" s="66">
        <f t="shared" si="1071"/>
        <v>0</v>
      </c>
      <c r="AT403" s="66">
        <f t="shared" si="1072"/>
        <v>0</v>
      </c>
    </row>
    <row r="404" spans="1:46" ht="25.5">
      <c r="A404" s="146"/>
      <c r="B404" s="80" t="s">
        <v>144</v>
      </c>
      <c r="C404" s="79" t="s">
        <v>158</v>
      </c>
      <c r="D404" s="79" t="s">
        <v>3</v>
      </c>
      <c r="E404" s="79" t="s">
        <v>202</v>
      </c>
      <c r="F404" s="79" t="s">
        <v>204</v>
      </c>
      <c r="G404" s="107" t="s">
        <v>142</v>
      </c>
      <c r="H404" s="66">
        <f>H405</f>
        <v>180393.2</v>
      </c>
      <c r="I404" s="66">
        <f t="shared" ref="I404:M404" si="1135">I405</f>
        <v>0</v>
      </c>
      <c r="J404" s="66">
        <f t="shared" si="1135"/>
        <v>0</v>
      </c>
      <c r="K404" s="66">
        <f t="shared" si="1135"/>
        <v>0</v>
      </c>
      <c r="L404" s="66">
        <f t="shared" si="1135"/>
        <v>0</v>
      </c>
      <c r="M404" s="66">
        <f t="shared" si="1135"/>
        <v>0</v>
      </c>
      <c r="N404" s="66">
        <f t="shared" si="1109"/>
        <v>180393.2</v>
      </c>
      <c r="O404" s="66">
        <f t="shared" si="1110"/>
        <v>0</v>
      </c>
      <c r="P404" s="66">
        <f t="shared" si="1111"/>
        <v>0</v>
      </c>
      <c r="Q404" s="66">
        <f t="shared" ref="Q404:S404" si="1136">Q405</f>
        <v>9494.3799999999992</v>
      </c>
      <c r="R404" s="66">
        <f t="shared" si="1136"/>
        <v>0</v>
      </c>
      <c r="S404" s="66">
        <f t="shared" si="1136"/>
        <v>0</v>
      </c>
      <c r="T404" s="66">
        <f t="shared" si="1054"/>
        <v>189887.58000000002</v>
      </c>
      <c r="U404" s="66">
        <f t="shared" si="1055"/>
        <v>0</v>
      </c>
      <c r="V404" s="66">
        <f t="shared" si="1056"/>
        <v>0</v>
      </c>
      <c r="W404" s="66">
        <f t="shared" ref="W404:Y404" si="1137">W405</f>
        <v>0</v>
      </c>
      <c r="X404" s="66">
        <f t="shared" si="1137"/>
        <v>0</v>
      </c>
      <c r="Y404" s="66">
        <f t="shared" si="1137"/>
        <v>0</v>
      </c>
      <c r="Z404" s="66">
        <f t="shared" si="1058"/>
        <v>189887.58000000002</v>
      </c>
      <c r="AA404" s="66">
        <f t="shared" si="1059"/>
        <v>0</v>
      </c>
      <c r="AB404" s="66">
        <f t="shared" si="1060"/>
        <v>0</v>
      </c>
      <c r="AC404" s="66">
        <f t="shared" ref="AC404:AE404" si="1138">AC405</f>
        <v>-35984.400000000001</v>
      </c>
      <c r="AD404" s="66">
        <f t="shared" si="1138"/>
        <v>0</v>
      </c>
      <c r="AE404" s="66">
        <f t="shared" si="1138"/>
        <v>0</v>
      </c>
      <c r="AF404" s="66">
        <f t="shared" si="1062"/>
        <v>153903.18000000002</v>
      </c>
      <c r="AG404" s="66">
        <f t="shared" si="1063"/>
        <v>0</v>
      </c>
      <c r="AH404" s="66">
        <f t="shared" si="1064"/>
        <v>0</v>
      </c>
      <c r="AI404" s="66">
        <f t="shared" ref="AI404:AK404" si="1139">AI405</f>
        <v>0</v>
      </c>
      <c r="AJ404" s="66">
        <f t="shared" si="1139"/>
        <v>0</v>
      </c>
      <c r="AK404" s="66">
        <f t="shared" si="1139"/>
        <v>0</v>
      </c>
      <c r="AL404" s="66">
        <f t="shared" si="1066"/>
        <v>153903.18000000002</v>
      </c>
      <c r="AM404" s="66">
        <f t="shared" si="1067"/>
        <v>0</v>
      </c>
      <c r="AN404" s="66">
        <f t="shared" si="1068"/>
        <v>0</v>
      </c>
      <c r="AO404" s="66">
        <f t="shared" ref="AO404:AQ404" si="1140">AO405</f>
        <v>0</v>
      </c>
      <c r="AP404" s="66">
        <f t="shared" si="1140"/>
        <v>0</v>
      </c>
      <c r="AQ404" s="66">
        <f t="shared" si="1140"/>
        <v>0</v>
      </c>
      <c r="AR404" s="66">
        <f t="shared" si="1070"/>
        <v>153903.18000000002</v>
      </c>
      <c r="AS404" s="66">
        <f t="shared" si="1071"/>
        <v>0</v>
      </c>
      <c r="AT404" s="66">
        <f t="shared" si="1072"/>
        <v>0</v>
      </c>
    </row>
    <row r="405" spans="1:46">
      <c r="A405" s="146"/>
      <c r="B405" s="80" t="s">
        <v>145</v>
      </c>
      <c r="C405" s="79" t="s">
        <v>158</v>
      </c>
      <c r="D405" s="79" t="s">
        <v>3</v>
      </c>
      <c r="E405" s="79" t="s">
        <v>202</v>
      </c>
      <c r="F405" s="79" t="s">
        <v>204</v>
      </c>
      <c r="G405" s="107" t="s">
        <v>143</v>
      </c>
      <c r="H405" s="66">
        <v>180393.2</v>
      </c>
      <c r="I405" s="66"/>
      <c r="J405" s="66"/>
      <c r="K405" s="66"/>
      <c r="L405" s="66"/>
      <c r="M405" s="66"/>
      <c r="N405" s="66">
        <f t="shared" si="1109"/>
        <v>180393.2</v>
      </c>
      <c r="O405" s="66">
        <f t="shared" si="1110"/>
        <v>0</v>
      </c>
      <c r="P405" s="66">
        <f t="shared" si="1111"/>
        <v>0</v>
      </c>
      <c r="Q405" s="66">
        <v>9494.3799999999992</v>
      </c>
      <c r="R405" s="66"/>
      <c r="S405" s="66"/>
      <c r="T405" s="66">
        <f t="shared" si="1054"/>
        <v>189887.58000000002</v>
      </c>
      <c r="U405" s="66">
        <f t="shared" si="1055"/>
        <v>0</v>
      </c>
      <c r="V405" s="66">
        <f t="shared" si="1056"/>
        <v>0</v>
      </c>
      <c r="W405" s="66"/>
      <c r="X405" s="66"/>
      <c r="Y405" s="66"/>
      <c r="Z405" s="66">
        <f t="shared" si="1058"/>
        <v>189887.58000000002</v>
      </c>
      <c r="AA405" s="66">
        <f t="shared" si="1059"/>
        <v>0</v>
      </c>
      <c r="AB405" s="66">
        <f t="shared" si="1060"/>
        <v>0</v>
      </c>
      <c r="AC405" s="66">
        <v>-35984.400000000001</v>
      </c>
      <c r="AD405" s="66"/>
      <c r="AE405" s="66"/>
      <c r="AF405" s="66">
        <f t="shared" si="1062"/>
        <v>153903.18000000002</v>
      </c>
      <c r="AG405" s="66">
        <f t="shared" si="1063"/>
        <v>0</v>
      </c>
      <c r="AH405" s="66">
        <f t="shared" si="1064"/>
        <v>0</v>
      </c>
      <c r="AI405" s="66"/>
      <c r="AJ405" s="66"/>
      <c r="AK405" s="66"/>
      <c r="AL405" s="66">
        <f t="shared" si="1066"/>
        <v>153903.18000000002</v>
      </c>
      <c r="AM405" s="66">
        <f t="shared" si="1067"/>
        <v>0</v>
      </c>
      <c r="AN405" s="66">
        <f t="shared" si="1068"/>
        <v>0</v>
      </c>
      <c r="AO405" s="66"/>
      <c r="AP405" s="66"/>
      <c r="AQ405" s="66"/>
      <c r="AR405" s="66">
        <f t="shared" si="1070"/>
        <v>153903.18000000002</v>
      </c>
      <c r="AS405" s="66">
        <f t="shared" si="1071"/>
        <v>0</v>
      </c>
      <c r="AT405" s="66">
        <f t="shared" si="1072"/>
        <v>0</v>
      </c>
    </row>
    <row r="406" spans="1:46">
      <c r="A406" s="146"/>
      <c r="B406" s="92" t="s">
        <v>47</v>
      </c>
      <c r="C406" s="79" t="s">
        <v>158</v>
      </c>
      <c r="D406" s="79" t="s">
        <v>3</v>
      </c>
      <c r="E406" s="79" t="s">
        <v>202</v>
      </c>
      <c r="F406" s="79" t="s">
        <v>204</v>
      </c>
      <c r="G406" s="107" t="s">
        <v>45</v>
      </c>
      <c r="H406" s="66">
        <f>H407</f>
        <v>22200</v>
      </c>
      <c r="I406" s="66">
        <f t="shared" ref="I406:M406" si="1141">I407</f>
        <v>0</v>
      </c>
      <c r="J406" s="66">
        <f t="shared" si="1141"/>
        <v>0</v>
      </c>
      <c r="K406" s="66">
        <f t="shared" si="1141"/>
        <v>0</v>
      </c>
      <c r="L406" s="66">
        <f t="shared" si="1141"/>
        <v>0</v>
      </c>
      <c r="M406" s="66">
        <f t="shared" si="1141"/>
        <v>0</v>
      </c>
      <c r="N406" s="66">
        <f t="shared" si="1109"/>
        <v>22200</v>
      </c>
      <c r="O406" s="66">
        <f t="shared" si="1110"/>
        <v>0</v>
      </c>
      <c r="P406" s="66">
        <f t="shared" si="1111"/>
        <v>0</v>
      </c>
      <c r="Q406" s="66">
        <f t="shared" ref="Q406:S406" si="1142">Q407</f>
        <v>1168.42</v>
      </c>
      <c r="R406" s="66">
        <f t="shared" si="1142"/>
        <v>0</v>
      </c>
      <c r="S406" s="66">
        <f t="shared" si="1142"/>
        <v>0</v>
      </c>
      <c r="T406" s="66">
        <f t="shared" si="1054"/>
        <v>23368.42</v>
      </c>
      <c r="U406" s="66">
        <f t="shared" si="1055"/>
        <v>0</v>
      </c>
      <c r="V406" s="66">
        <f t="shared" si="1056"/>
        <v>0</v>
      </c>
      <c r="W406" s="66">
        <f t="shared" ref="W406:Y406" si="1143">W407</f>
        <v>0</v>
      </c>
      <c r="X406" s="66">
        <f t="shared" si="1143"/>
        <v>0</v>
      </c>
      <c r="Y406" s="66">
        <f t="shared" si="1143"/>
        <v>0</v>
      </c>
      <c r="Z406" s="66">
        <f t="shared" si="1058"/>
        <v>23368.42</v>
      </c>
      <c r="AA406" s="66">
        <f t="shared" si="1059"/>
        <v>0</v>
      </c>
      <c r="AB406" s="66">
        <f t="shared" si="1060"/>
        <v>0</v>
      </c>
      <c r="AC406" s="66">
        <f t="shared" ref="AC406:AE406" si="1144">AC407</f>
        <v>-4424.8</v>
      </c>
      <c r="AD406" s="66">
        <f t="shared" si="1144"/>
        <v>0</v>
      </c>
      <c r="AE406" s="66">
        <f t="shared" si="1144"/>
        <v>0</v>
      </c>
      <c r="AF406" s="66">
        <f t="shared" si="1062"/>
        <v>18943.62</v>
      </c>
      <c r="AG406" s="66">
        <f t="shared" si="1063"/>
        <v>0</v>
      </c>
      <c r="AH406" s="66">
        <f t="shared" si="1064"/>
        <v>0</v>
      </c>
      <c r="AI406" s="66">
        <f t="shared" ref="AI406:AK406" si="1145">AI407</f>
        <v>0</v>
      </c>
      <c r="AJ406" s="66">
        <f t="shared" si="1145"/>
        <v>0</v>
      </c>
      <c r="AK406" s="66">
        <f t="shared" si="1145"/>
        <v>0</v>
      </c>
      <c r="AL406" s="66">
        <f t="shared" si="1066"/>
        <v>18943.62</v>
      </c>
      <c r="AM406" s="66">
        <f t="shared" si="1067"/>
        <v>0</v>
      </c>
      <c r="AN406" s="66">
        <f t="shared" si="1068"/>
        <v>0</v>
      </c>
      <c r="AO406" s="66">
        <f t="shared" ref="AO406:AQ406" si="1146">AO407</f>
        <v>0</v>
      </c>
      <c r="AP406" s="66">
        <f t="shared" si="1146"/>
        <v>0</v>
      </c>
      <c r="AQ406" s="66">
        <f t="shared" si="1146"/>
        <v>0</v>
      </c>
      <c r="AR406" s="66">
        <f t="shared" si="1070"/>
        <v>18943.62</v>
      </c>
      <c r="AS406" s="66">
        <f t="shared" si="1071"/>
        <v>0</v>
      </c>
      <c r="AT406" s="66">
        <f t="shared" si="1072"/>
        <v>0</v>
      </c>
    </row>
    <row r="407" spans="1:46">
      <c r="A407" s="146"/>
      <c r="B407" s="92" t="s">
        <v>55</v>
      </c>
      <c r="C407" s="79" t="s">
        <v>158</v>
      </c>
      <c r="D407" s="79" t="s">
        <v>3</v>
      </c>
      <c r="E407" s="79" t="s">
        <v>202</v>
      </c>
      <c r="F407" s="79" t="s">
        <v>204</v>
      </c>
      <c r="G407" s="107" t="s">
        <v>56</v>
      </c>
      <c r="H407" s="66">
        <v>22200</v>
      </c>
      <c r="I407" s="66"/>
      <c r="J407" s="66"/>
      <c r="K407" s="66"/>
      <c r="L407" s="66"/>
      <c r="M407" s="66"/>
      <c r="N407" s="66">
        <f t="shared" si="1109"/>
        <v>22200</v>
      </c>
      <c r="O407" s="66">
        <f t="shared" si="1110"/>
        <v>0</v>
      </c>
      <c r="P407" s="66">
        <f t="shared" si="1111"/>
        <v>0</v>
      </c>
      <c r="Q407" s="66">
        <v>1168.42</v>
      </c>
      <c r="R407" s="66"/>
      <c r="S407" s="66"/>
      <c r="T407" s="66">
        <f t="shared" si="1054"/>
        <v>23368.42</v>
      </c>
      <c r="U407" s="66">
        <f t="shared" si="1055"/>
        <v>0</v>
      </c>
      <c r="V407" s="66">
        <f t="shared" si="1056"/>
        <v>0</v>
      </c>
      <c r="W407" s="66"/>
      <c r="X407" s="66"/>
      <c r="Y407" s="66"/>
      <c r="Z407" s="66">
        <f t="shared" si="1058"/>
        <v>23368.42</v>
      </c>
      <c r="AA407" s="66">
        <f t="shared" si="1059"/>
        <v>0</v>
      </c>
      <c r="AB407" s="66">
        <f t="shared" si="1060"/>
        <v>0</v>
      </c>
      <c r="AC407" s="66">
        <v>-4424.8</v>
      </c>
      <c r="AD407" s="66"/>
      <c r="AE407" s="66"/>
      <c r="AF407" s="66">
        <f t="shared" si="1062"/>
        <v>18943.62</v>
      </c>
      <c r="AG407" s="66">
        <f t="shared" si="1063"/>
        <v>0</v>
      </c>
      <c r="AH407" s="66">
        <f t="shared" si="1064"/>
        <v>0</v>
      </c>
      <c r="AI407" s="66"/>
      <c r="AJ407" s="66"/>
      <c r="AK407" s="66"/>
      <c r="AL407" s="66">
        <f t="shared" si="1066"/>
        <v>18943.62</v>
      </c>
      <c r="AM407" s="66">
        <f t="shared" si="1067"/>
        <v>0</v>
      </c>
      <c r="AN407" s="66">
        <f t="shared" si="1068"/>
        <v>0</v>
      </c>
      <c r="AO407" s="66"/>
      <c r="AP407" s="66"/>
      <c r="AQ407" s="66"/>
      <c r="AR407" s="66">
        <f t="shared" si="1070"/>
        <v>18943.62</v>
      </c>
      <c r="AS407" s="66">
        <f t="shared" si="1071"/>
        <v>0</v>
      </c>
      <c r="AT407" s="66">
        <f t="shared" si="1072"/>
        <v>0</v>
      </c>
    </row>
    <row r="408" spans="1:46" s="142" customFormat="1">
      <c r="A408" s="89" t="s">
        <v>166</v>
      </c>
      <c r="B408" s="81" t="s">
        <v>363</v>
      </c>
      <c r="C408" s="86" t="s">
        <v>158</v>
      </c>
      <c r="D408" s="86" t="s">
        <v>10</v>
      </c>
      <c r="E408" s="86" t="s">
        <v>99</v>
      </c>
      <c r="F408" s="86" t="s">
        <v>100</v>
      </c>
      <c r="G408" s="203"/>
      <c r="H408" s="141">
        <f t="shared" ref="H408:M408" si="1147">H414</f>
        <v>0</v>
      </c>
      <c r="I408" s="141">
        <f t="shared" si="1147"/>
        <v>0</v>
      </c>
      <c r="J408" s="141">
        <f t="shared" si="1147"/>
        <v>0</v>
      </c>
      <c r="K408" s="141">
        <f t="shared" si="1147"/>
        <v>46530000</v>
      </c>
      <c r="L408" s="141">
        <f t="shared" si="1147"/>
        <v>0</v>
      </c>
      <c r="M408" s="141">
        <f t="shared" si="1147"/>
        <v>0</v>
      </c>
      <c r="N408" s="141">
        <f t="shared" ref="N408:N416" si="1148">H408+K408</f>
        <v>46530000</v>
      </c>
      <c r="O408" s="141">
        <f t="shared" ref="O408:O416" si="1149">I408+L408</f>
        <v>0</v>
      </c>
      <c r="P408" s="141">
        <f t="shared" ref="P408:P416" si="1150">J408+M408</f>
        <v>0</v>
      </c>
      <c r="Q408" s="141">
        <f>Q414+Q417</f>
        <v>9849224.5199999996</v>
      </c>
      <c r="R408" s="141">
        <f t="shared" ref="R408:S408" si="1151">R414+R417</f>
        <v>0</v>
      </c>
      <c r="S408" s="141">
        <f t="shared" si="1151"/>
        <v>0</v>
      </c>
      <c r="T408" s="141">
        <f t="shared" si="1054"/>
        <v>56379224.519999996</v>
      </c>
      <c r="U408" s="141">
        <f t="shared" si="1055"/>
        <v>0</v>
      </c>
      <c r="V408" s="141">
        <f t="shared" si="1056"/>
        <v>0</v>
      </c>
      <c r="W408" s="141">
        <f>W414+W417</f>
        <v>30530493.18</v>
      </c>
      <c r="X408" s="141">
        <f t="shared" ref="X408:Y408" si="1152">X414+X417</f>
        <v>0</v>
      </c>
      <c r="Y408" s="141">
        <f t="shared" si="1152"/>
        <v>0</v>
      </c>
      <c r="Z408" s="141">
        <f t="shared" si="1058"/>
        <v>86909717.699999988</v>
      </c>
      <c r="AA408" s="141">
        <f t="shared" si="1059"/>
        <v>0</v>
      </c>
      <c r="AB408" s="141">
        <f t="shared" si="1060"/>
        <v>0</v>
      </c>
      <c r="AC408" s="141">
        <f>AC414+AC417+AC409</f>
        <v>-11034734.449999999</v>
      </c>
      <c r="AD408" s="141">
        <f t="shared" ref="AD408:AE408" si="1153">AD414+AD417+AD409</f>
        <v>0</v>
      </c>
      <c r="AE408" s="141">
        <f t="shared" si="1153"/>
        <v>0</v>
      </c>
      <c r="AF408" s="141">
        <f t="shared" si="1062"/>
        <v>75874983.249999985</v>
      </c>
      <c r="AG408" s="141">
        <f t="shared" si="1063"/>
        <v>0</v>
      </c>
      <c r="AH408" s="141">
        <f t="shared" si="1064"/>
        <v>0</v>
      </c>
      <c r="AI408" s="141">
        <f>AI414+AI417+AI409</f>
        <v>30.58</v>
      </c>
      <c r="AJ408" s="141">
        <f t="shared" ref="AJ408:AK408" si="1154">AJ414+AJ417+AJ409</f>
        <v>0</v>
      </c>
      <c r="AK408" s="141">
        <f t="shared" si="1154"/>
        <v>0</v>
      </c>
      <c r="AL408" s="141">
        <f t="shared" si="1066"/>
        <v>75875013.829999983</v>
      </c>
      <c r="AM408" s="141">
        <f t="shared" si="1067"/>
        <v>0</v>
      </c>
      <c r="AN408" s="141">
        <f t="shared" si="1068"/>
        <v>0</v>
      </c>
      <c r="AO408" s="141">
        <f>AO414+AO417+AO409</f>
        <v>0</v>
      </c>
      <c r="AP408" s="141">
        <f t="shared" ref="AP408:AQ408" si="1155">AP414+AP417+AP409</f>
        <v>0</v>
      </c>
      <c r="AQ408" s="141">
        <f t="shared" si="1155"/>
        <v>0</v>
      </c>
      <c r="AR408" s="141">
        <f t="shared" si="1070"/>
        <v>75875013.829999983</v>
      </c>
      <c r="AS408" s="141">
        <f t="shared" si="1071"/>
        <v>0</v>
      </c>
      <c r="AT408" s="141">
        <f t="shared" si="1072"/>
        <v>0</v>
      </c>
    </row>
    <row r="409" spans="1:46" ht="17.25" customHeight="1">
      <c r="A409" s="226"/>
      <c r="B409" s="80" t="s">
        <v>457</v>
      </c>
      <c r="C409" s="222" t="s">
        <v>158</v>
      </c>
      <c r="D409" s="222" t="s">
        <v>10</v>
      </c>
      <c r="E409" s="222" t="s">
        <v>99</v>
      </c>
      <c r="F409" s="222" t="s">
        <v>456</v>
      </c>
      <c r="G409" s="224"/>
      <c r="H409" s="227"/>
      <c r="I409" s="227"/>
      <c r="J409" s="227"/>
      <c r="K409" s="227"/>
      <c r="L409" s="227"/>
      <c r="M409" s="227"/>
      <c r="N409" s="227"/>
      <c r="O409" s="227"/>
      <c r="P409" s="227"/>
      <c r="Q409" s="227"/>
      <c r="R409" s="227"/>
      <c r="S409" s="227"/>
      <c r="T409" s="227"/>
      <c r="U409" s="227"/>
      <c r="V409" s="227"/>
      <c r="W409" s="227"/>
      <c r="X409" s="227"/>
      <c r="Y409" s="227"/>
      <c r="Z409" s="227"/>
      <c r="AA409" s="227"/>
      <c r="AB409" s="227"/>
      <c r="AC409" s="227">
        <f>AC410+AC412</f>
        <v>77634</v>
      </c>
      <c r="AD409" s="227">
        <f t="shared" ref="AD409:AE409" si="1156">AD410+AD412</f>
        <v>0</v>
      </c>
      <c r="AE409" s="227">
        <f t="shared" si="1156"/>
        <v>0</v>
      </c>
      <c r="AF409" s="66">
        <f t="shared" ref="AF409:AF413" si="1157">Z409+AC409</f>
        <v>77634</v>
      </c>
      <c r="AG409" s="66">
        <f t="shared" ref="AG409:AG413" si="1158">AA409+AD409</f>
        <v>0</v>
      </c>
      <c r="AH409" s="66">
        <f t="shared" ref="AH409:AH413" si="1159">AB409+AE409</f>
        <v>0</v>
      </c>
      <c r="AI409" s="227">
        <f>AI410+AI412</f>
        <v>0</v>
      </c>
      <c r="AJ409" s="227">
        <f t="shared" ref="AJ409:AK409" si="1160">AJ410+AJ412</f>
        <v>0</v>
      </c>
      <c r="AK409" s="227">
        <f t="shared" si="1160"/>
        <v>0</v>
      </c>
      <c r="AL409" s="66">
        <f t="shared" si="1066"/>
        <v>77634</v>
      </c>
      <c r="AM409" s="66">
        <f t="shared" si="1067"/>
        <v>0</v>
      </c>
      <c r="AN409" s="66">
        <f t="shared" si="1068"/>
        <v>0</v>
      </c>
      <c r="AO409" s="227">
        <f>AO410+AO412</f>
        <v>0</v>
      </c>
      <c r="AP409" s="227">
        <f t="shared" ref="AP409:AQ409" si="1161">AP410+AP412</f>
        <v>0</v>
      </c>
      <c r="AQ409" s="227">
        <f t="shared" si="1161"/>
        <v>0</v>
      </c>
      <c r="AR409" s="66">
        <f t="shared" si="1070"/>
        <v>77634</v>
      </c>
      <c r="AS409" s="66">
        <f t="shared" si="1071"/>
        <v>0</v>
      </c>
      <c r="AT409" s="66">
        <f t="shared" si="1072"/>
        <v>0</v>
      </c>
    </row>
    <row r="410" spans="1:46" ht="25.5">
      <c r="A410" s="226"/>
      <c r="B410" s="62" t="s">
        <v>207</v>
      </c>
      <c r="C410" s="222" t="s">
        <v>158</v>
      </c>
      <c r="D410" s="222" t="s">
        <v>10</v>
      </c>
      <c r="E410" s="222" t="s">
        <v>99</v>
      </c>
      <c r="F410" s="222" t="s">
        <v>456</v>
      </c>
      <c r="G410" s="224" t="s">
        <v>32</v>
      </c>
      <c r="H410" s="227"/>
      <c r="I410" s="227"/>
      <c r="J410" s="227"/>
      <c r="K410" s="227"/>
      <c r="L410" s="227"/>
      <c r="M410" s="227"/>
      <c r="N410" s="227"/>
      <c r="O410" s="227"/>
      <c r="P410" s="227"/>
      <c r="Q410" s="227"/>
      <c r="R410" s="227"/>
      <c r="S410" s="227"/>
      <c r="T410" s="227"/>
      <c r="U410" s="227"/>
      <c r="V410" s="227"/>
      <c r="W410" s="227"/>
      <c r="X410" s="227"/>
      <c r="Y410" s="227"/>
      <c r="Z410" s="227"/>
      <c r="AA410" s="227"/>
      <c r="AB410" s="227"/>
      <c r="AC410" s="227">
        <f>AC411</f>
        <v>6617.64</v>
      </c>
      <c r="AD410" s="227">
        <f t="shared" ref="AD410:AE410" si="1162">AD411</f>
        <v>0</v>
      </c>
      <c r="AE410" s="227">
        <f t="shared" si="1162"/>
        <v>0</v>
      </c>
      <c r="AF410" s="66">
        <f t="shared" si="1157"/>
        <v>6617.64</v>
      </c>
      <c r="AG410" s="66">
        <f t="shared" si="1158"/>
        <v>0</v>
      </c>
      <c r="AH410" s="66">
        <f t="shared" si="1159"/>
        <v>0</v>
      </c>
      <c r="AI410" s="227">
        <f>AI411</f>
        <v>0</v>
      </c>
      <c r="AJ410" s="227">
        <f t="shared" ref="AJ410:AK410" si="1163">AJ411</f>
        <v>0</v>
      </c>
      <c r="AK410" s="227">
        <f t="shared" si="1163"/>
        <v>0</v>
      </c>
      <c r="AL410" s="66">
        <f t="shared" si="1066"/>
        <v>6617.64</v>
      </c>
      <c r="AM410" s="66">
        <f t="shared" si="1067"/>
        <v>0</v>
      </c>
      <c r="AN410" s="66">
        <f t="shared" si="1068"/>
        <v>0</v>
      </c>
      <c r="AO410" s="227">
        <f>AO411</f>
        <v>0</v>
      </c>
      <c r="AP410" s="227">
        <f t="shared" ref="AP410:AQ410" si="1164">AP411</f>
        <v>0</v>
      </c>
      <c r="AQ410" s="227">
        <f t="shared" si="1164"/>
        <v>0</v>
      </c>
      <c r="AR410" s="66">
        <f t="shared" si="1070"/>
        <v>6617.64</v>
      </c>
      <c r="AS410" s="66">
        <f t="shared" si="1071"/>
        <v>0</v>
      </c>
      <c r="AT410" s="66">
        <f t="shared" si="1072"/>
        <v>0</v>
      </c>
    </row>
    <row r="411" spans="1:46" ht="25.5">
      <c r="A411" s="226"/>
      <c r="B411" s="77" t="s">
        <v>34</v>
      </c>
      <c r="C411" s="222" t="s">
        <v>158</v>
      </c>
      <c r="D411" s="222" t="s">
        <v>10</v>
      </c>
      <c r="E411" s="222" t="s">
        <v>99</v>
      </c>
      <c r="F411" s="222" t="s">
        <v>456</v>
      </c>
      <c r="G411" s="224" t="s">
        <v>33</v>
      </c>
      <c r="H411" s="227"/>
      <c r="I411" s="227"/>
      <c r="J411" s="227"/>
      <c r="K411" s="227"/>
      <c r="L411" s="227"/>
      <c r="M411" s="227"/>
      <c r="N411" s="227"/>
      <c r="O411" s="227"/>
      <c r="P411" s="227"/>
      <c r="Q411" s="227"/>
      <c r="R411" s="227"/>
      <c r="S411" s="227"/>
      <c r="T411" s="227"/>
      <c r="U411" s="227"/>
      <c r="V411" s="227"/>
      <c r="W411" s="227"/>
      <c r="X411" s="227"/>
      <c r="Y411" s="227"/>
      <c r="Z411" s="227"/>
      <c r="AA411" s="227"/>
      <c r="AB411" s="227"/>
      <c r="AC411" s="227">
        <v>6617.64</v>
      </c>
      <c r="AD411" s="227"/>
      <c r="AE411" s="227"/>
      <c r="AF411" s="66">
        <f t="shared" si="1157"/>
        <v>6617.64</v>
      </c>
      <c r="AG411" s="66">
        <f t="shared" si="1158"/>
        <v>0</v>
      </c>
      <c r="AH411" s="66">
        <f t="shared" si="1159"/>
        <v>0</v>
      </c>
      <c r="AI411" s="227"/>
      <c r="AJ411" s="227"/>
      <c r="AK411" s="227"/>
      <c r="AL411" s="66">
        <f t="shared" si="1066"/>
        <v>6617.64</v>
      </c>
      <c r="AM411" s="66">
        <f t="shared" si="1067"/>
        <v>0</v>
      </c>
      <c r="AN411" s="66">
        <f t="shared" si="1068"/>
        <v>0</v>
      </c>
      <c r="AO411" s="227"/>
      <c r="AP411" s="227"/>
      <c r="AQ411" s="227"/>
      <c r="AR411" s="66">
        <f t="shared" si="1070"/>
        <v>6617.64</v>
      </c>
      <c r="AS411" s="66">
        <f t="shared" si="1071"/>
        <v>0</v>
      </c>
      <c r="AT411" s="66">
        <f t="shared" si="1072"/>
        <v>0</v>
      </c>
    </row>
    <row r="412" spans="1:46" ht="25.5">
      <c r="A412" s="226"/>
      <c r="B412" s="80" t="s">
        <v>144</v>
      </c>
      <c r="C412" s="222" t="s">
        <v>158</v>
      </c>
      <c r="D412" s="222" t="s">
        <v>10</v>
      </c>
      <c r="E412" s="222" t="s">
        <v>99</v>
      </c>
      <c r="F412" s="222" t="s">
        <v>456</v>
      </c>
      <c r="G412" s="224" t="s">
        <v>142</v>
      </c>
      <c r="H412" s="227"/>
      <c r="I412" s="227"/>
      <c r="J412" s="227"/>
      <c r="K412" s="227"/>
      <c r="L412" s="227"/>
      <c r="M412" s="227"/>
      <c r="N412" s="227"/>
      <c r="O412" s="227"/>
      <c r="P412" s="227"/>
      <c r="Q412" s="227"/>
      <c r="R412" s="227"/>
      <c r="S412" s="227"/>
      <c r="T412" s="227"/>
      <c r="U412" s="227"/>
      <c r="V412" s="227"/>
      <c r="W412" s="227"/>
      <c r="X412" s="227"/>
      <c r="Y412" s="227"/>
      <c r="Z412" s="227"/>
      <c r="AA412" s="227"/>
      <c r="AB412" s="227"/>
      <c r="AC412" s="227">
        <f>AC413</f>
        <v>71016.36</v>
      </c>
      <c r="AD412" s="227">
        <f t="shared" ref="AD412:AE412" si="1165">AD413</f>
        <v>0</v>
      </c>
      <c r="AE412" s="227">
        <f t="shared" si="1165"/>
        <v>0</v>
      </c>
      <c r="AF412" s="66">
        <f t="shared" si="1157"/>
        <v>71016.36</v>
      </c>
      <c r="AG412" s="66">
        <f t="shared" si="1158"/>
        <v>0</v>
      </c>
      <c r="AH412" s="66">
        <f t="shared" si="1159"/>
        <v>0</v>
      </c>
      <c r="AI412" s="227">
        <f>AI413</f>
        <v>0</v>
      </c>
      <c r="AJ412" s="227">
        <f t="shared" ref="AJ412:AK412" si="1166">AJ413</f>
        <v>0</v>
      </c>
      <c r="AK412" s="227">
        <f t="shared" si="1166"/>
        <v>0</v>
      </c>
      <c r="AL412" s="66">
        <f t="shared" si="1066"/>
        <v>71016.36</v>
      </c>
      <c r="AM412" s="66">
        <f t="shared" si="1067"/>
        <v>0</v>
      </c>
      <c r="AN412" s="66">
        <f t="shared" si="1068"/>
        <v>0</v>
      </c>
      <c r="AO412" s="227">
        <f>AO413</f>
        <v>0</v>
      </c>
      <c r="AP412" s="227">
        <f t="shared" ref="AP412:AQ412" si="1167">AP413</f>
        <v>0</v>
      </c>
      <c r="AQ412" s="227">
        <f t="shared" si="1167"/>
        <v>0</v>
      </c>
      <c r="AR412" s="66">
        <f t="shared" si="1070"/>
        <v>71016.36</v>
      </c>
      <c r="AS412" s="66">
        <f t="shared" si="1071"/>
        <v>0</v>
      </c>
      <c r="AT412" s="66">
        <f t="shared" si="1072"/>
        <v>0</v>
      </c>
    </row>
    <row r="413" spans="1:46">
      <c r="A413" s="226"/>
      <c r="B413" s="80" t="s">
        <v>145</v>
      </c>
      <c r="C413" s="222" t="s">
        <v>158</v>
      </c>
      <c r="D413" s="222" t="s">
        <v>10</v>
      </c>
      <c r="E413" s="222" t="s">
        <v>99</v>
      </c>
      <c r="F413" s="222" t="s">
        <v>456</v>
      </c>
      <c r="G413" s="224" t="s">
        <v>143</v>
      </c>
      <c r="H413" s="227"/>
      <c r="I413" s="227"/>
      <c r="J413" s="227"/>
      <c r="K413" s="227"/>
      <c r="L413" s="227"/>
      <c r="M413" s="227"/>
      <c r="N413" s="227"/>
      <c r="O413" s="227"/>
      <c r="P413" s="227"/>
      <c r="Q413" s="227"/>
      <c r="R413" s="227"/>
      <c r="S413" s="227"/>
      <c r="T413" s="227"/>
      <c r="U413" s="227"/>
      <c r="V413" s="227"/>
      <c r="W413" s="227"/>
      <c r="X413" s="227"/>
      <c r="Y413" s="227"/>
      <c r="Z413" s="227"/>
      <c r="AA413" s="227"/>
      <c r="AB413" s="227"/>
      <c r="AC413" s="227">
        <v>71016.36</v>
      </c>
      <c r="AD413" s="227"/>
      <c r="AE413" s="227"/>
      <c r="AF413" s="66">
        <f t="shared" si="1157"/>
        <v>71016.36</v>
      </c>
      <c r="AG413" s="66">
        <f t="shared" si="1158"/>
        <v>0</v>
      </c>
      <c r="AH413" s="66">
        <f t="shared" si="1159"/>
        <v>0</v>
      </c>
      <c r="AI413" s="227"/>
      <c r="AJ413" s="227"/>
      <c r="AK413" s="227"/>
      <c r="AL413" s="66">
        <f t="shared" si="1066"/>
        <v>71016.36</v>
      </c>
      <c r="AM413" s="66">
        <f t="shared" si="1067"/>
        <v>0</v>
      </c>
      <c r="AN413" s="66">
        <f t="shared" si="1068"/>
        <v>0</v>
      </c>
      <c r="AO413" s="227"/>
      <c r="AP413" s="227"/>
      <c r="AQ413" s="227"/>
      <c r="AR413" s="66">
        <f t="shared" si="1070"/>
        <v>71016.36</v>
      </c>
      <c r="AS413" s="66">
        <f t="shared" si="1071"/>
        <v>0</v>
      </c>
      <c r="AT413" s="66">
        <f t="shared" si="1072"/>
        <v>0</v>
      </c>
    </row>
    <row r="414" spans="1:46" ht="25.5">
      <c r="A414" s="146"/>
      <c r="B414" s="77" t="s">
        <v>364</v>
      </c>
      <c r="C414" s="79" t="s">
        <v>158</v>
      </c>
      <c r="D414" s="79" t="s">
        <v>10</v>
      </c>
      <c r="E414" s="79" t="s">
        <v>99</v>
      </c>
      <c r="F414" s="79" t="s">
        <v>365</v>
      </c>
      <c r="G414" s="107"/>
      <c r="H414" s="66">
        <f>H415</f>
        <v>0</v>
      </c>
      <c r="I414" s="66">
        <f t="shared" ref="I414:M415" si="1168">I415</f>
        <v>0</v>
      </c>
      <c r="J414" s="66">
        <f t="shared" si="1168"/>
        <v>0</v>
      </c>
      <c r="K414" s="66">
        <f t="shared" si="1168"/>
        <v>46530000</v>
      </c>
      <c r="L414" s="66">
        <f t="shared" si="1168"/>
        <v>0</v>
      </c>
      <c r="M414" s="66">
        <f t="shared" si="1168"/>
        <v>0</v>
      </c>
      <c r="N414" s="66">
        <f t="shared" si="1148"/>
        <v>46530000</v>
      </c>
      <c r="O414" s="66">
        <f t="shared" si="1149"/>
        <v>0</v>
      </c>
      <c r="P414" s="66">
        <f t="shared" si="1150"/>
        <v>0</v>
      </c>
      <c r="Q414" s="66">
        <f t="shared" ref="Q414:S415" si="1169">Q415</f>
        <v>-16030000</v>
      </c>
      <c r="R414" s="66">
        <f t="shared" si="1169"/>
        <v>0</v>
      </c>
      <c r="S414" s="66">
        <f t="shared" si="1169"/>
        <v>0</v>
      </c>
      <c r="T414" s="66">
        <f t="shared" si="1054"/>
        <v>30500000</v>
      </c>
      <c r="U414" s="66">
        <f t="shared" si="1055"/>
        <v>0</v>
      </c>
      <c r="V414" s="66">
        <f t="shared" si="1056"/>
        <v>0</v>
      </c>
      <c r="W414" s="66">
        <f t="shared" ref="W414:Y415" si="1170">W415</f>
        <v>0</v>
      </c>
      <c r="X414" s="66">
        <f t="shared" si="1170"/>
        <v>0</v>
      </c>
      <c r="Y414" s="66">
        <f t="shared" si="1170"/>
        <v>0</v>
      </c>
      <c r="Z414" s="66">
        <f t="shared" si="1058"/>
        <v>30500000</v>
      </c>
      <c r="AA414" s="66">
        <f t="shared" si="1059"/>
        <v>0</v>
      </c>
      <c r="AB414" s="66">
        <f t="shared" si="1060"/>
        <v>0</v>
      </c>
      <c r="AC414" s="66">
        <f t="shared" ref="AC414:AE415" si="1171">AC415</f>
        <v>-11142898.939999999</v>
      </c>
      <c r="AD414" s="66">
        <f t="shared" si="1171"/>
        <v>0</v>
      </c>
      <c r="AE414" s="66">
        <f t="shared" si="1171"/>
        <v>0</v>
      </c>
      <c r="AF414" s="66">
        <f t="shared" si="1062"/>
        <v>19357101.060000002</v>
      </c>
      <c r="AG414" s="66">
        <f t="shared" si="1063"/>
        <v>0</v>
      </c>
      <c r="AH414" s="66">
        <f t="shared" si="1064"/>
        <v>0</v>
      </c>
      <c r="AI414" s="66">
        <f t="shared" ref="AI414:AK415" si="1172">AI415</f>
        <v>0</v>
      </c>
      <c r="AJ414" s="66">
        <f t="shared" si="1172"/>
        <v>0</v>
      </c>
      <c r="AK414" s="66">
        <f t="shared" si="1172"/>
        <v>0</v>
      </c>
      <c r="AL414" s="66">
        <f t="shared" si="1066"/>
        <v>19357101.060000002</v>
      </c>
      <c r="AM414" s="66">
        <f t="shared" si="1067"/>
        <v>0</v>
      </c>
      <c r="AN414" s="66">
        <f t="shared" si="1068"/>
        <v>0</v>
      </c>
      <c r="AO414" s="66">
        <f t="shared" ref="AO414:AQ415" si="1173">AO415</f>
        <v>0</v>
      </c>
      <c r="AP414" s="66">
        <f t="shared" si="1173"/>
        <v>0</v>
      </c>
      <c r="AQ414" s="66">
        <f t="shared" si="1173"/>
        <v>0</v>
      </c>
      <c r="AR414" s="66">
        <f t="shared" si="1070"/>
        <v>19357101.060000002</v>
      </c>
      <c r="AS414" s="66">
        <f t="shared" si="1071"/>
        <v>0</v>
      </c>
      <c r="AT414" s="66">
        <f t="shared" si="1072"/>
        <v>0</v>
      </c>
    </row>
    <row r="415" spans="1:46" ht="25.5">
      <c r="A415" s="146"/>
      <c r="B415" s="80" t="s">
        <v>144</v>
      </c>
      <c r="C415" s="79" t="s">
        <v>158</v>
      </c>
      <c r="D415" s="79" t="s">
        <v>10</v>
      </c>
      <c r="E415" s="79" t="s">
        <v>99</v>
      </c>
      <c r="F415" s="79" t="s">
        <v>365</v>
      </c>
      <c r="G415" s="107" t="s">
        <v>142</v>
      </c>
      <c r="H415" s="66">
        <f>H416</f>
        <v>0</v>
      </c>
      <c r="I415" s="66">
        <f t="shared" si="1168"/>
        <v>0</v>
      </c>
      <c r="J415" s="66">
        <f t="shared" si="1168"/>
        <v>0</v>
      </c>
      <c r="K415" s="66">
        <f t="shared" si="1168"/>
        <v>46530000</v>
      </c>
      <c r="L415" s="66">
        <f t="shared" si="1168"/>
        <v>0</v>
      </c>
      <c r="M415" s="66">
        <f t="shared" si="1168"/>
        <v>0</v>
      </c>
      <c r="N415" s="66">
        <f t="shared" si="1148"/>
        <v>46530000</v>
      </c>
      <c r="O415" s="66">
        <f t="shared" si="1149"/>
        <v>0</v>
      </c>
      <c r="P415" s="66">
        <f t="shared" si="1150"/>
        <v>0</v>
      </c>
      <c r="Q415" s="66">
        <f t="shared" si="1169"/>
        <v>-16030000</v>
      </c>
      <c r="R415" s="66">
        <f t="shared" si="1169"/>
        <v>0</v>
      </c>
      <c r="S415" s="66">
        <f t="shared" si="1169"/>
        <v>0</v>
      </c>
      <c r="T415" s="66">
        <f t="shared" si="1054"/>
        <v>30500000</v>
      </c>
      <c r="U415" s="66">
        <f t="shared" si="1055"/>
        <v>0</v>
      </c>
      <c r="V415" s="66">
        <f t="shared" si="1056"/>
        <v>0</v>
      </c>
      <c r="W415" s="66">
        <f t="shared" si="1170"/>
        <v>0</v>
      </c>
      <c r="X415" s="66">
        <f t="shared" si="1170"/>
        <v>0</v>
      </c>
      <c r="Y415" s="66">
        <f t="shared" si="1170"/>
        <v>0</v>
      </c>
      <c r="Z415" s="66">
        <f t="shared" si="1058"/>
        <v>30500000</v>
      </c>
      <c r="AA415" s="66">
        <f t="shared" si="1059"/>
        <v>0</v>
      </c>
      <c r="AB415" s="66">
        <f t="shared" si="1060"/>
        <v>0</v>
      </c>
      <c r="AC415" s="66">
        <f t="shared" si="1171"/>
        <v>-11142898.939999999</v>
      </c>
      <c r="AD415" s="66">
        <f t="shared" si="1171"/>
        <v>0</v>
      </c>
      <c r="AE415" s="66">
        <f t="shared" si="1171"/>
        <v>0</v>
      </c>
      <c r="AF415" s="66">
        <f t="shared" si="1062"/>
        <v>19357101.060000002</v>
      </c>
      <c r="AG415" s="66">
        <f t="shared" si="1063"/>
        <v>0</v>
      </c>
      <c r="AH415" s="66">
        <f t="shared" si="1064"/>
        <v>0</v>
      </c>
      <c r="AI415" s="66">
        <f t="shared" si="1172"/>
        <v>0</v>
      </c>
      <c r="AJ415" s="66">
        <f t="shared" si="1172"/>
        <v>0</v>
      </c>
      <c r="AK415" s="66">
        <f t="shared" si="1172"/>
        <v>0</v>
      </c>
      <c r="AL415" s="66">
        <f t="shared" si="1066"/>
        <v>19357101.060000002</v>
      </c>
      <c r="AM415" s="66">
        <f t="shared" si="1067"/>
        <v>0</v>
      </c>
      <c r="AN415" s="66">
        <f t="shared" si="1068"/>
        <v>0</v>
      </c>
      <c r="AO415" s="66">
        <f t="shared" si="1173"/>
        <v>0</v>
      </c>
      <c r="AP415" s="66">
        <f t="shared" si="1173"/>
        <v>0</v>
      </c>
      <c r="AQ415" s="66">
        <f t="shared" si="1173"/>
        <v>0</v>
      </c>
      <c r="AR415" s="66">
        <f t="shared" si="1070"/>
        <v>19357101.060000002</v>
      </c>
      <c r="AS415" s="66">
        <f t="shared" si="1071"/>
        <v>0</v>
      </c>
      <c r="AT415" s="66">
        <f t="shared" si="1072"/>
        <v>0</v>
      </c>
    </row>
    <row r="416" spans="1:46">
      <c r="A416" s="146"/>
      <c r="B416" s="80" t="s">
        <v>145</v>
      </c>
      <c r="C416" s="79" t="s">
        <v>158</v>
      </c>
      <c r="D416" s="79" t="s">
        <v>10</v>
      </c>
      <c r="E416" s="79" t="s">
        <v>99</v>
      </c>
      <c r="F416" s="79" t="s">
        <v>365</v>
      </c>
      <c r="G416" s="107" t="s">
        <v>143</v>
      </c>
      <c r="H416" s="66"/>
      <c r="I416" s="66"/>
      <c r="J416" s="66"/>
      <c r="K416" s="66">
        <v>46530000</v>
      </c>
      <c r="L416" s="66"/>
      <c r="M416" s="66"/>
      <c r="N416" s="66">
        <f t="shared" si="1148"/>
        <v>46530000</v>
      </c>
      <c r="O416" s="66">
        <f t="shared" si="1149"/>
        <v>0</v>
      </c>
      <c r="P416" s="66">
        <f t="shared" si="1150"/>
        <v>0</v>
      </c>
      <c r="Q416" s="66">
        <v>-16030000</v>
      </c>
      <c r="R416" s="66"/>
      <c r="S416" s="66"/>
      <c r="T416" s="66">
        <f t="shared" si="1054"/>
        <v>30500000</v>
      </c>
      <c r="U416" s="66">
        <f t="shared" si="1055"/>
        <v>0</v>
      </c>
      <c r="V416" s="66">
        <f t="shared" si="1056"/>
        <v>0</v>
      </c>
      <c r="W416" s="66"/>
      <c r="X416" s="66"/>
      <c r="Y416" s="66"/>
      <c r="Z416" s="66">
        <f t="shared" si="1058"/>
        <v>30500000</v>
      </c>
      <c r="AA416" s="66">
        <f t="shared" si="1059"/>
        <v>0</v>
      </c>
      <c r="AB416" s="66">
        <f t="shared" si="1060"/>
        <v>0</v>
      </c>
      <c r="AC416" s="66">
        <v>-11142898.939999999</v>
      </c>
      <c r="AD416" s="66"/>
      <c r="AE416" s="66"/>
      <c r="AF416" s="66">
        <f t="shared" si="1062"/>
        <v>19357101.060000002</v>
      </c>
      <c r="AG416" s="66">
        <f t="shared" si="1063"/>
        <v>0</v>
      </c>
      <c r="AH416" s="66">
        <f t="shared" si="1064"/>
        <v>0</v>
      </c>
      <c r="AI416" s="66"/>
      <c r="AJ416" s="66"/>
      <c r="AK416" s="66"/>
      <c r="AL416" s="66">
        <f t="shared" si="1066"/>
        <v>19357101.060000002</v>
      </c>
      <c r="AM416" s="66">
        <f t="shared" si="1067"/>
        <v>0</v>
      </c>
      <c r="AN416" s="66">
        <f t="shared" si="1068"/>
        <v>0</v>
      </c>
      <c r="AO416" s="66"/>
      <c r="AP416" s="66"/>
      <c r="AQ416" s="66"/>
      <c r="AR416" s="66">
        <f t="shared" si="1070"/>
        <v>19357101.060000002</v>
      </c>
      <c r="AS416" s="66">
        <f t="shared" si="1071"/>
        <v>0</v>
      </c>
      <c r="AT416" s="66">
        <f t="shared" si="1072"/>
        <v>0</v>
      </c>
    </row>
    <row r="417" spans="1:46" ht="25.5">
      <c r="A417" s="146"/>
      <c r="B417" s="80" t="s">
        <v>389</v>
      </c>
      <c r="C417" s="40" t="s">
        <v>158</v>
      </c>
      <c r="D417" s="40" t="s">
        <v>10</v>
      </c>
      <c r="E417" s="40" t="s">
        <v>99</v>
      </c>
      <c r="F417" s="40" t="s">
        <v>388</v>
      </c>
      <c r="G417" s="41"/>
      <c r="H417" s="66"/>
      <c r="I417" s="66"/>
      <c r="J417" s="66"/>
      <c r="K417" s="66"/>
      <c r="L417" s="66"/>
      <c r="M417" s="66"/>
      <c r="N417" s="66"/>
      <c r="O417" s="66"/>
      <c r="P417" s="66"/>
      <c r="Q417" s="66">
        <f>Q418</f>
        <v>25879224.52</v>
      </c>
      <c r="R417" s="66">
        <f t="shared" ref="R417:S418" si="1174">R418</f>
        <v>0</v>
      </c>
      <c r="S417" s="66">
        <f t="shared" si="1174"/>
        <v>0</v>
      </c>
      <c r="T417" s="66">
        <f t="shared" ref="T417:T419" si="1175">N417+Q417</f>
        <v>25879224.52</v>
      </c>
      <c r="U417" s="66">
        <f t="shared" ref="U417:U419" si="1176">O417+R417</f>
        <v>0</v>
      </c>
      <c r="V417" s="66">
        <f t="shared" ref="V417:V419" si="1177">P417+S417</f>
        <v>0</v>
      </c>
      <c r="W417" s="66">
        <f>W418</f>
        <v>30530493.18</v>
      </c>
      <c r="X417" s="66">
        <f t="shared" ref="X417:Y418" si="1178">X418</f>
        <v>0</v>
      </c>
      <c r="Y417" s="66">
        <f t="shared" si="1178"/>
        <v>0</v>
      </c>
      <c r="Z417" s="66">
        <f t="shared" si="1058"/>
        <v>56409717.700000003</v>
      </c>
      <c r="AA417" s="66">
        <f t="shared" si="1059"/>
        <v>0</v>
      </c>
      <c r="AB417" s="66">
        <f t="shared" si="1060"/>
        <v>0</v>
      </c>
      <c r="AC417" s="66">
        <f>AC418</f>
        <v>30530.49</v>
      </c>
      <c r="AD417" s="66">
        <f t="shared" ref="AD417:AE418" si="1179">AD418</f>
        <v>0</v>
      </c>
      <c r="AE417" s="66">
        <f t="shared" si="1179"/>
        <v>0</v>
      </c>
      <c r="AF417" s="66">
        <f t="shared" si="1062"/>
        <v>56440248.190000005</v>
      </c>
      <c r="AG417" s="66">
        <f t="shared" si="1063"/>
        <v>0</v>
      </c>
      <c r="AH417" s="66">
        <f t="shared" si="1064"/>
        <v>0</v>
      </c>
      <c r="AI417" s="66">
        <f>AI418</f>
        <v>30.58</v>
      </c>
      <c r="AJ417" s="66">
        <f t="shared" ref="AJ417:AK418" si="1180">AJ418</f>
        <v>0</v>
      </c>
      <c r="AK417" s="66">
        <f t="shared" si="1180"/>
        <v>0</v>
      </c>
      <c r="AL417" s="66">
        <f t="shared" si="1066"/>
        <v>56440278.770000003</v>
      </c>
      <c r="AM417" s="66">
        <f t="shared" si="1067"/>
        <v>0</v>
      </c>
      <c r="AN417" s="66">
        <f t="shared" si="1068"/>
        <v>0</v>
      </c>
      <c r="AO417" s="66">
        <f>AO418</f>
        <v>0</v>
      </c>
      <c r="AP417" s="66">
        <f t="shared" ref="AP417:AQ418" si="1181">AP418</f>
        <v>0</v>
      </c>
      <c r="AQ417" s="66">
        <f t="shared" si="1181"/>
        <v>0</v>
      </c>
      <c r="AR417" s="66">
        <f t="shared" si="1070"/>
        <v>56440278.770000003</v>
      </c>
      <c r="AS417" s="66">
        <f t="shared" si="1071"/>
        <v>0</v>
      </c>
      <c r="AT417" s="66">
        <f t="shared" si="1072"/>
        <v>0</v>
      </c>
    </row>
    <row r="418" spans="1:46" ht="25.5">
      <c r="A418" s="146"/>
      <c r="B418" s="80" t="s">
        <v>144</v>
      </c>
      <c r="C418" s="40" t="s">
        <v>158</v>
      </c>
      <c r="D418" s="40" t="s">
        <v>10</v>
      </c>
      <c r="E418" s="40" t="s">
        <v>99</v>
      </c>
      <c r="F418" s="40" t="s">
        <v>388</v>
      </c>
      <c r="G418" s="41" t="s">
        <v>142</v>
      </c>
      <c r="H418" s="66"/>
      <c r="I418" s="66"/>
      <c r="J418" s="66"/>
      <c r="K418" s="66"/>
      <c r="L418" s="66"/>
      <c r="M418" s="66"/>
      <c r="N418" s="66"/>
      <c r="O418" s="66"/>
      <c r="P418" s="66"/>
      <c r="Q418" s="66">
        <f>Q419</f>
        <v>25879224.52</v>
      </c>
      <c r="R418" s="66">
        <f t="shared" si="1174"/>
        <v>0</v>
      </c>
      <c r="S418" s="66">
        <f t="shared" si="1174"/>
        <v>0</v>
      </c>
      <c r="T418" s="66">
        <f t="shared" si="1175"/>
        <v>25879224.52</v>
      </c>
      <c r="U418" s="66">
        <f t="shared" si="1176"/>
        <v>0</v>
      </c>
      <c r="V418" s="66">
        <f t="shared" si="1177"/>
        <v>0</v>
      </c>
      <c r="W418" s="66">
        <f>W419</f>
        <v>30530493.18</v>
      </c>
      <c r="X418" s="66">
        <f t="shared" si="1178"/>
        <v>0</v>
      </c>
      <c r="Y418" s="66">
        <f t="shared" si="1178"/>
        <v>0</v>
      </c>
      <c r="Z418" s="66">
        <f t="shared" si="1058"/>
        <v>56409717.700000003</v>
      </c>
      <c r="AA418" s="66">
        <f t="shared" si="1059"/>
        <v>0</v>
      </c>
      <c r="AB418" s="66">
        <f t="shared" si="1060"/>
        <v>0</v>
      </c>
      <c r="AC418" s="66">
        <f>AC419</f>
        <v>30530.49</v>
      </c>
      <c r="AD418" s="66">
        <f t="shared" si="1179"/>
        <v>0</v>
      </c>
      <c r="AE418" s="66">
        <f t="shared" si="1179"/>
        <v>0</v>
      </c>
      <c r="AF418" s="66">
        <f t="shared" si="1062"/>
        <v>56440248.190000005</v>
      </c>
      <c r="AG418" s="66">
        <f t="shared" si="1063"/>
        <v>0</v>
      </c>
      <c r="AH418" s="66">
        <f t="shared" si="1064"/>
        <v>0</v>
      </c>
      <c r="AI418" s="66">
        <f>AI419</f>
        <v>30.58</v>
      </c>
      <c r="AJ418" s="66">
        <f t="shared" si="1180"/>
        <v>0</v>
      </c>
      <c r="AK418" s="66">
        <f t="shared" si="1180"/>
        <v>0</v>
      </c>
      <c r="AL418" s="66">
        <f t="shared" si="1066"/>
        <v>56440278.770000003</v>
      </c>
      <c r="AM418" s="66">
        <f t="shared" si="1067"/>
        <v>0</v>
      </c>
      <c r="AN418" s="66">
        <f t="shared" si="1068"/>
        <v>0</v>
      </c>
      <c r="AO418" s="66">
        <f>AO419</f>
        <v>0</v>
      </c>
      <c r="AP418" s="66">
        <f t="shared" si="1181"/>
        <v>0</v>
      </c>
      <c r="AQ418" s="66">
        <f t="shared" si="1181"/>
        <v>0</v>
      </c>
      <c r="AR418" s="66">
        <f t="shared" si="1070"/>
        <v>56440278.770000003</v>
      </c>
      <c r="AS418" s="66">
        <f t="shared" si="1071"/>
        <v>0</v>
      </c>
      <c r="AT418" s="66">
        <f t="shared" si="1072"/>
        <v>0</v>
      </c>
    </row>
    <row r="419" spans="1:46">
      <c r="A419" s="146"/>
      <c r="B419" s="80" t="s">
        <v>145</v>
      </c>
      <c r="C419" s="40" t="s">
        <v>158</v>
      </c>
      <c r="D419" s="40" t="s">
        <v>10</v>
      </c>
      <c r="E419" s="40" t="s">
        <v>99</v>
      </c>
      <c r="F419" s="40" t="s">
        <v>388</v>
      </c>
      <c r="G419" s="41" t="s">
        <v>143</v>
      </c>
      <c r="H419" s="66"/>
      <c r="I419" s="66"/>
      <c r="J419" s="66"/>
      <c r="K419" s="66"/>
      <c r="L419" s="66"/>
      <c r="M419" s="66"/>
      <c r="N419" s="66"/>
      <c r="O419" s="66"/>
      <c r="P419" s="66"/>
      <c r="Q419" s="66">
        <v>25879224.52</v>
      </c>
      <c r="R419" s="66"/>
      <c r="S419" s="66"/>
      <c r="T419" s="66">
        <f t="shared" si="1175"/>
        <v>25879224.52</v>
      </c>
      <c r="U419" s="66">
        <f t="shared" si="1176"/>
        <v>0</v>
      </c>
      <c r="V419" s="66">
        <f t="shared" si="1177"/>
        <v>0</v>
      </c>
      <c r="W419" s="66">
        <v>30530493.18</v>
      </c>
      <c r="X419" s="66"/>
      <c r="Y419" s="66"/>
      <c r="Z419" s="66">
        <f t="shared" si="1058"/>
        <v>56409717.700000003</v>
      </c>
      <c r="AA419" s="66">
        <f t="shared" si="1059"/>
        <v>0</v>
      </c>
      <c r="AB419" s="66">
        <f t="shared" si="1060"/>
        <v>0</v>
      </c>
      <c r="AC419" s="66">
        <v>30530.49</v>
      </c>
      <c r="AD419" s="66"/>
      <c r="AE419" s="66"/>
      <c r="AF419" s="66">
        <f t="shared" si="1062"/>
        <v>56440248.190000005</v>
      </c>
      <c r="AG419" s="66">
        <f t="shared" si="1063"/>
        <v>0</v>
      </c>
      <c r="AH419" s="66">
        <f t="shared" si="1064"/>
        <v>0</v>
      </c>
      <c r="AI419" s="66">
        <v>30.58</v>
      </c>
      <c r="AJ419" s="66"/>
      <c r="AK419" s="66"/>
      <c r="AL419" s="66">
        <f t="shared" si="1066"/>
        <v>56440278.770000003</v>
      </c>
      <c r="AM419" s="66">
        <f t="shared" si="1067"/>
        <v>0</v>
      </c>
      <c r="AN419" s="66">
        <f t="shared" si="1068"/>
        <v>0</v>
      </c>
      <c r="AO419" s="66"/>
      <c r="AP419" s="66"/>
      <c r="AQ419" s="66"/>
      <c r="AR419" s="66">
        <f t="shared" si="1070"/>
        <v>56440278.770000003</v>
      </c>
      <c r="AS419" s="66">
        <f t="shared" si="1071"/>
        <v>0</v>
      </c>
      <c r="AT419" s="66">
        <f t="shared" si="1072"/>
        <v>0</v>
      </c>
    </row>
    <row r="420" spans="1:46">
      <c r="A420" s="89" t="s">
        <v>165</v>
      </c>
      <c r="B420" s="81" t="s">
        <v>160</v>
      </c>
      <c r="C420" s="82" t="s">
        <v>158</v>
      </c>
      <c r="D420" s="82" t="s">
        <v>14</v>
      </c>
      <c r="E420" s="82" t="s">
        <v>99</v>
      </c>
      <c r="F420" s="82" t="s">
        <v>100</v>
      </c>
      <c r="G420" s="83"/>
      <c r="H420" s="64">
        <f>+H421</f>
        <v>1000000</v>
      </c>
      <c r="I420" s="64">
        <f t="shared" ref="I420:M420" si="1182">+I421</f>
        <v>0</v>
      </c>
      <c r="J420" s="64">
        <f t="shared" si="1182"/>
        <v>0</v>
      </c>
      <c r="K420" s="64">
        <f t="shared" si="1182"/>
        <v>0</v>
      </c>
      <c r="L420" s="64">
        <f t="shared" si="1182"/>
        <v>0</v>
      </c>
      <c r="M420" s="64">
        <f t="shared" si="1182"/>
        <v>0</v>
      </c>
      <c r="N420" s="64">
        <f t="shared" si="1109"/>
        <v>1000000</v>
      </c>
      <c r="O420" s="64">
        <f t="shared" si="1110"/>
        <v>0</v>
      </c>
      <c r="P420" s="64">
        <f t="shared" si="1111"/>
        <v>0</v>
      </c>
      <c r="Q420" s="64">
        <f t="shared" ref="Q420:S420" si="1183">+Q421</f>
        <v>0</v>
      </c>
      <c r="R420" s="64">
        <f t="shared" si="1183"/>
        <v>0</v>
      </c>
      <c r="S420" s="64">
        <f t="shared" si="1183"/>
        <v>0</v>
      </c>
      <c r="T420" s="64">
        <f t="shared" si="1054"/>
        <v>1000000</v>
      </c>
      <c r="U420" s="64">
        <f t="shared" si="1055"/>
        <v>0</v>
      </c>
      <c r="V420" s="64">
        <f t="shared" si="1056"/>
        <v>0</v>
      </c>
      <c r="W420" s="64">
        <f t="shared" ref="W420:Y420" si="1184">+W421</f>
        <v>0</v>
      </c>
      <c r="X420" s="64">
        <f t="shared" si="1184"/>
        <v>0</v>
      </c>
      <c r="Y420" s="64">
        <f t="shared" si="1184"/>
        <v>0</v>
      </c>
      <c r="Z420" s="64">
        <f t="shared" si="1058"/>
        <v>1000000</v>
      </c>
      <c r="AA420" s="64">
        <f t="shared" si="1059"/>
        <v>0</v>
      </c>
      <c r="AB420" s="64">
        <f t="shared" si="1060"/>
        <v>0</v>
      </c>
      <c r="AC420" s="64">
        <f t="shared" ref="AC420:AE420" si="1185">+AC421</f>
        <v>0</v>
      </c>
      <c r="AD420" s="64">
        <f t="shared" si="1185"/>
        <v>0</v>
      </c>
      <c r="AE420" s="64">
        <f t="shared" si="1185"/>
        <v>0</v>
      </c>
      <c r="AF420" s="64">
        <f t="shared" si="1062"/>
        <v>1000000</v>
      </c>
      <c r="AG420" s="64">
        <f t="shared" si="1063"/>
        <v>0</v>
      </c>
      <c r="AH420" s="64">
        <f t="shared" si="1064"/>
        <v>0</v>
      </c>
      <c r="AI420" s="64">
        <f t="shared" ref="AI420:AK420" si="1186">+AI421</f>
        <v>-1000000</v>
      </c>
      <c r="AJ420" s="64">
        <f t="shared" si="1186"/>
        <v>0</v>
      </c>
      <c r="AK420" s="64">
        <f t="shared" si="1186"/>
        <v>0</v>
      </c>
      <c r="AL420" s="64">
        <f t="shared" si="1066"/>
        <v>0</v>
      </c>
      <c r="AM420" s="64">
        <f t="shared" si="1067"/>
        <v>0</v>
      </c>
      <c r="AN420" s="64">
        <f t="shared" si="1068"/>
        <v>0</v>
      </c>
      <c r="AO420" s="64">
        <f t="shared" ref="AO420:AQ420" si="1187">+AO421</f>
        <v>0</v>
      </c>
      <c r="AP420" s="64">
        <f t="shared" si="1187"/>
        <v>0</v>
      </c>
      <c r="AQ420" s="64">
        <f t="shared" si="1187"/>
        <v>0</v>
      </c>
      <c r="AR420" s="64">
        <f t="shared" si="1070"/>
        <v>0</v>
      </c>
      <c r="AS420" s="64">
        <f t="shared" si="1071"/>
        <v>0</v>
      </c>
      <c r="AT420" s="64">
        <f t="shared" si="1072"/>
        <v>0</v>
      </c>
    </row>
    <row r="421" spans="1:46" ht="25.5">
      <c r="A421" s="117"/>
      <c r="B421" s="80" t="s">
        <v>215</v>
      </c>
      <c r="C421" s="40" t="s">
        <v>158</v>
      </c>
      <c r="D421" s="40" t="s">
        <v>14</v>
      </c>
      <c r="E421" s="40" t="s">
        <v>99</v>
      </c>
      <c r="F421" s="40" t="s">
        <v>214</v>
      </c>
      <c r="G421" s="41"/>
      <c r="H421" s="70">
        <f t="shared" ref="H421:M422" si="1188">H422</f>
        <v>1000000</v>
      </c>
      <c r="I421" s="70">
        <f t="shared" si="1188"/>
        <v>0</v>
      </c>
      <c r="J421" s="70">
        <f t="shared" si="1188"/>
        <v>0</v>
      </c>
      <c r="K421" s="70">
        <f t="shared" si="1188"/>
        <v>0</v>
      </c>
      <c r="L421" s="70">
        <f t="shared" si="1188"/>
        <v>0</v>
      </c>
      <c r="M421" s="70">
        <f t="shared" si="1188"/>
        <v>0</v>
      </c>
      <c r="N421" s="70">
        <f t="shared" si="1109"/>
        <v>1000000</v>
      </c>
      <c r="O421" s="70">
        <f t="shared" si="1110"/>
        <v>0</v>
      </c>
      <c r="P421" s="70">
        <f t="shared" si="1111"/>
        <v>0</v>
      </c>
      <c r="Q421" s="70">
        <f t="shared" ref="Q421:S422" si="1189">Q422</f>
        <v>0</v>
      </c>
      <c r="R421" s="70">
        <f t="shared" si="1189"/>
        <v>0</v>
      </c>
      <c r="S421" s="70">
        <f t="shared" si="1189"/>
        <v>0</v>
      </c>
      <c r="T421" s="70">
        <f t="shared" si="1054"/>
        <v>1000000</v>
      </c>
      <c r="U421" s="70">
        <f t="shared" si="1055"/>
        <v>0</v>
      </c>
      <c r="V421" s="70">
        <f t="shared" si="1056"/>
        <v>0</v>
      </c>
      <c r="W421" s="70">
        <f t="shared" ref="W421:Y422" si="1190">W422</f>
        <v>0</v>
      </c>
      <c r="X421" s="70">
        <f t="shared" si="1190"/>
        <v>0</v>
      </c>
      <c r="Y421" s="70">
        <f t="shared" si="1190"/>
        <v>0</v>
      </c>
      <c r="Z421" s="70">
        <f t="shared" si="1058"/>
        <v>1000000</v>
      </c>
      <c r="AA421" s="70">
        <f t="shared" si="1059"/>
        <v>0</v>
      </c>
      <c r="AB421" s="70">
        <f t="shared" si="1060"/>
        <v>0</v>
      </c>
      <c r="AC421" s="70">
        <f t="shared" ref="AC421:AE422" si="1191">AC422</f>
        <v>0</v>
      </c>
      <c r="AD421" s="70">
        <f t="shared" si="1191"/>
        <v>0</v>
      </c>
      <c r="AE421" s="70">
        <f t="shared" si="1191"/>
        <v>0</v>
      </c>
      <c r="AF421" s="70">
        <f t="shared" si="1062"/>
        <v>1000000</v>
      </c>
      <c r="AG421" s="70">
        <f t="shared" si="1063"/>
        <v>0</v>
      </c>
      <c r="AH421" s="70">
        <f t="shared" si="1064"/>
        <v>0</v>
      </c>
      <c r="AI421" s="70">
        <f t="shared" ref="AI421:AK422" si="1192">AI422</f>
        <v>-1000000</v>
      </c>
      <c r="AJ421" s="70">
        <f t="shared" si="1192"/>
        <v>0</v>
      </c>
      <c r="AK421" s="70">
        <f t="shared" si="1192"/>
        <v>0</v>
      </c>
      <c r="AL421" s="70">
        <f t="shared" si="1066"/>
        <v>0</v>
      </c>
      <c r="AM421" s="70">
        <f t="shared" si="1067"/>
        <v>0</v>
      </c>
      <c r="AN421" s="70">
        <f t="shared" si="1068"/>
        <v>0</v>
      </c>
      <c r="AO421" s="70">
        <f t="shared" ref="AO421:AQ422" si="1193">AO422</f>
        <v>0</v>
      </c>
      <c r="AP421" s="70">
        <f t="shared" si="1193"/>
        <v>0</v>
      </c>
      <c r="AQ421" s="70">
        <f t="shared" si="1193"/>
        <v>0</v>
      </c>
      <c r="AR421" s="70">
        <f t="shared" si="1070"/>
        <v>0</v>
      </c>
      <c r="AS421" s="70">
        <f t="shared" si="1071"/>
        <v>0</v>
      </c>
      <c r="AT421" s="70">
        <f t="shared" si="1072"/>
        <v>0</v>
      </c>
    </row>
    <row r="422" spans="1:46" ht="25.5">
      <c r="A422" s="117"/>
      <c r="B422" s="80" t="s">
        <v>144</v>
      </c>
      <c r="C422" s="40" t="s">
        <v>158</v>
      </c>
      <c r="D422" s="40" t="s">
        <v>14</v>
      </c>
      <c r="E422" s="40" t="s">
        <v>99</v>
      </c>
      <c r="F422" s="40" t="s">
        <v>214</v>
      </c>
      <c r="G422" s="41" t="s">
        <v>142</v>
      </c>
      <c r="H422" s="70">
        <f t="shared" si="1188"/>
        <v>1000000</v>
      </c>
      <c r="I422" s="70">
        <f t="shared" si="1188"/>
        <v>0</v>
      </c>
      <c r="J422" s="70">
        <f t="shared" si="1188"/>
        <v>0</v>
      </c>
      <c r="K422" s="70">
        <f t="shared" si="1188"/>
        <v>0</v>
      </c>
      <c r="L422" s="70">
        <f t="shared" si="1188"/>
        <v>0</v>
      </c>
      <c r="M422" s="70">
        <f t="shared" si="1188"/>
        <v>0</v>
      </c>
      <c r="N422" s="70">
        <f t="shared" si="1109"/>
        <v>1000000</v>
      </c>
      <c r="O422" s="70">
        <f t="shared" si="1110"/>
        <v>0</v>
      </c>
      <c r="P422" s="70">
        <f t="shared" si="1111"/>
        <v>0</v>
      </c>
      <c r="Q422" s="70">
        <f t="shared" si="1189"/>
        <v>0</v>
      </c>
      <c r="R422" s="70">
        <f t="shared" si="1189"/>
        <v>0</v>
      </c>
      <c r="S422" s="70">
        <f t="shared" si="1189"/>
        <v>0</v>
      </c>
      <c r="T422" s="70">
        <f t="shared" si="1054"/>
        <v>1000000</v>
      </c>
      <c r="U422" s="70">
        <f t="shared" si="1055"/>
        <v>0</v>
      </c>
      <c r="V422" s="70">
        <f t="shared" si="1056"/>
        <v>0</v>
      </c>
      <c r="W422" s="70">
        <f t="shared" si="1190"/>
        <v>0</v>
      </c>
      <c r="X422" s="70">
        <f t="shared" si="1190"/>
        <v>0</v>
      </c>
      <c r="Y422" s="70">
        <f t="shared" si="1190"/>
        <v>0</v>
      </c>
      <c r="Z422" s="70">
        <f t="shared" si="1058"/>
        <v>1000000</v>
      </c>
      <c r="AA422" s="70">
        <f t="shared" si="1059"/>
        <v>0</v>
      </c>
      <c r="AB422" s="70">
        <f t="shared" si="1060"/>
        <v>0</v>
      </c>
      <c r="AC422" s="70">
        <f t="shared" si="1191"/>
        <v>0</v>
      </c>
      <c r="AD422" s="70">
        <f t="shared" si="1191"/>
        <v>0</v>
      </c>
      <c r="AE422" s="70">
        <f t="shared" si="1191"/>
        <v>0</v>
      </c>
      <c r="AF422" s="70">
        <f t="shared" si="1062"/>
        <v>1000000</v>
      </c>
      <c r="AG422" s="70">
        <f t="shared" si="1063"/>
        <v>0</v>
      </c>
      <c r="AH422" s="70">
        <f t="shared" si="1064"/>
        <v>0</v>
      </c>
      <c r="AI422" s="70">
        <f t="shared" si="1192"/>
        <v>-1000000</v>
      </c>
      <c r="AJ422" s="70">
        <f t="shared" si="1192"/>
        <v>0</v>
      </c>
      <c r="AK422" s="70">
        <f t="shared" si="1192"/>
        <v>0</v>
      </c>
      <c r="AL422" s="70">
        <f t="shared" si="1066"/>
        <v>0</v>
      </c>
      <c r="AM422" s="70">
        <f t="shared" si="1067"/>
        <v>0</v>
      </c>
      <c r="AN422" s="70">
        <f t="shared" si="1068"/>
        <v>0</v>
      </c>
      <c r="AO422" s="70">
        <f t="shared" si="1193"/>
        <v>0</v>
      </c>
      <c r="AP422" s="70">
        <f t="shared" si="1193"/>
        <v>0</v>
      </c>
      <c r="AQ422" s="70">
        <f t="shared" si="1193"/>
        <v>0</v>
      </c>
      <c r="AR422" s="70">
        <f t="shared" si="1070"/>
        <v>0</v>
      </c>
      <c r="AS422" s="70">
        <f t="shared" si="1071"/>
        <v>0</v>
      </c>
      <c r="AT422" s="70">
        <f t="shared" si="1072"/>
        <v>0</v>
      </c>
    </row>
    <row r="423" spans="1:46">
      <c r="A423" s="117"/>
      <c r="B423" s="80" t="s">
        <v>145</v>
      </c>
      <c r="C423" s="40" t="s">
        <v>158</v>
      </c>
      <c r="D423" s="40" t="s">
        <v>14</v>
      </c>
      <c r="E423" s="40" t="s">
        <v>99</v>
      </c>
      <c r="F423" s="40" t="s">
        <v>214</v>
      </c>
      <c r="G423" s="41" t="s">
        <v>143</v>
      </c>
      <c r="H423" s="66">
        <v>1000000</v>
      </c>
      <c r="I423" s="66"/>
      <c r="J423" s="66"/>
      <c r="K423" s="66"/>
      <c r="L423" s="66"/>
      <c r="M423" s="66"/>
      <c r="N423" s="66">
        <f t="shared" si="1109"/>
        <v>1000000</v>
      </c>
      <c r="O423" s="66">
        <f t="shared" si="1110"/>
        <v>0</v>
      </c>
      <c r="P423" s="66">
        <f t="shared" si="1111"/>
        <v>0</v>
      </c>
      <c r="Q423" s="66"/>
      <c r="R423" s="66"/>
      <c r="S423" s="66"/>
      <c r="T423" s="66">
        <f t="shared" si="1054"/>
        <v>1000000</v>
      </c>
      <c r="U423" s="66">
        <f t="shared" si="1055"/>
        <v>0</v>
      </c>
      <c r="V423" s="66">
        <f t="shared" si="1056"/>
        <v>0</v>
      </c>
      <c r="W423" s="66"/>
      <c r="X423" s="66"/>
      <c r="Y423" s="66"/>
      <c r="Z423" s="66">
        <f t="shared" si="1058"/>
        <v>1000000</v>
      </c>
      <c r="AA423" s="66">
        <f t="shared" si="1059"/>
        <v>0</v>
      </c>
      <c r="AB423" s="66">
        <f t="shared" si="1060"/>
        <v>0</v>
      </c>
      <c r="AC423" s="66"/>
      <c r="AD423" s="66"/>
      <c r="AE423" s="66"/>
      <c r="AF423" s="66">
        <f t="shared" si="1062"/>
        <v>1000000</v>
      </c>
      <c r="AG423" s="66">
        <f t="shared" si="1063"/>
        <v>0</v>
      </c>
      <c r="AH423" s="66">
        <f t="shared" si="1064"/>
        <v>0</v>
      </c>
      <c r="AI423" s="66">
        <v>-1000000</v>
      </c>
      <c r="AJ423" s="66"/>
      <c r="AK423" s="66"/>
      <c r="AL423" s="66">
        <f t="shared" si="1066"/>
        <v>0</v>
      </c>
      <c r="AM423" s="66">
        <f t="shared" si="1067"/>
        <v>0</v>
      </c>
      <c r="AN423" s="66">
        <f t="shared" si="1068"/>
        <v>0</v>
      </c>
      <c r="AO423" s="66"/>
      <c r="AP423" s="66"/>
      <c r="AQ423" s="66"/>
      <c r="AR423" s="66">
        <f t="shared" si="1070"/>
        <v>0</v>
      </c>
      <c r="AS423" s="66">
        <f t="shared" si="1071"/>
        <v>0</v>
      </c>
      <c r="AT423" s="66">
        <f t="shared" si="1072"/>
        <v>0</v>
      </c>
    </row>
    <row r="424" spans="1:46" ht="13.5" customHeight="1">
      <c r="A424" s="89" t="s">
        <v>362</v>
      </c>
      <c r="B424" s="87" t="s">
        <v>161</v>
      </c>
      <c r="C424" s="86" t="s">
        <v>158</v>
      </c>
      <c r="D424" s="86" t="s">
        <v>4</v>
      </c>
      <c r="E424" s="86" t="s">
        <v>99</v>
      </c>
      <c r="F424" s="82" t="s">
        <v>100</v>
      </c>
      <c r="G424" s="83"/>
      <c r="H424" s="64">
        <f>H425+H428</f>
        <v>3311000</v>
      </c>
      <c r="I424" s="64">
        <f t="shared" ref="I424:J424" si="1194">I425+I428</f>
        <v>1600000</v>
      </c>
      <c r="J424" s="64">
        <f t="shared" si="1194"/>
        <v>0</v>
      </c>
      <c r="K424" s="64">
        <f t="shared" ref="K424:M424" si="1195">K425+K428</f>
        <v>0</v>
      </c>
      <c r="L424" s="64">
        <f t="shared" si="1195"/>
        <v>0</v>
      </c>
      <c r="M424" s="64">
        <f t="shared" si="1195"/>
        <v>0</v>
      </c>
      <c r="N424" s="64">
        <f t="shared" si="1109"/>
        <v>3311000</v>
      </c>
      <c r="O424" s="64">
        <f t="shared" si="1110"/>
        <v>1600000</v>
      </c>
      <c r="P424" s="64">
        <f t="shared" si="1111"/>
        <v>0</v>
      </c>
      <c r="Q424" s="64">
        <f t="shared" ref="Q424:S424" si="1196">Q425+Q428</f>
        <v>0</v>
      </c>
      <c r="R424" s="64">
        <f t="shared" si="1196"/>
        <v>0</v>
      </c>
      <c r="S424" s="64">
        <f t="shared" si="1196"/>
        <v>0</v>
      </c>
      <c r="T424" s="64">
        <f t="shared" si="1054"/>
        <v>3311000</v>
      </c>
      <c r="U424" s="64">
        <f t="shared" si="1055"/>
        <v>1600000</v>
      </c>
      <c r="V424" s="64">
        <f t="shared" si="1056"/>
        <v>0</v>
      </c>
      <c r="W424" s="64">
        <f t="shared" ref="W424:Y424" si="1197">W425+W428</f>
        <v>200000</v>
      </c>
      <c r="X424" s="64">
        <f t="shared" si="1197"/>
        <v>0</v>
      </c>
      <c r="Y424" s="64">
        <f t="shared" si="1197"/>
        <v>0</v>
      </c>
      <c r="Z424" s="64">
        <f t="shared" si="1058"/>
        <v>3511000</v>
      </c>
      <c r="AA424" s="64">
        <f t="shared" si="1059"/>
        <v>1600000</v>
      </c>
      <c r="AB424" s="64">
        <f t="shared" si="1060"/>
        <v>0</v>
      </c>
      <c r="AC424" s="64">
        <f t="shared" ref="AC424:AE424" si="1198">AC425+AC428</f>
        <v>0</v>
      </c>
      <c r="AD424" s="64">
        <f t="shared" si="1198"/>
        <v>0</v>
      </c>
      <c r="AE424" s="64">
        <f t="shared" si="1198"/>
        <v>0</v>
      </c>
      <c r="AF424" s="64">
        <f t="shared" si="1062"/>
        <v>3511000</v>
      </c>
      <c r="AG424" s="64">
        <f t="shared" si="1063"/>
        <v>1600000</v>
      </c>
      <c r="AH424" s="64">
        <f t="shared" si="1064"/>
        <v>0</v>
      </c>
      <c r="AI424" s="64">
        <f t="shared" ref="AI424:AK424" si="1199">AI425+AI428</f>
        <v>-150000</v>
      </c>
      <c r="AJ424" s="64">
        <f t="shared" si="1199"/>
        <v>0</v>
      </c>
      <c r="AK424" s="64">
        <f t="shared" si="1199"/>
        <v>0</v>
      </c>
      <c r="AL424" s="64">
        <f t="shared" si="1066"/>
        <v>3361000</v>
      </c>
      <c r="AM424" s="64">
        <f t="shared" si="1067"/>
        <v>1600000</v>
      </c>
      <c r="AN424" s="64">
        <f t="shared" si="1068"/>
        <v>0</v>
      </c>
      <c r="AO424" s="64">
        <f t="shared" ref="AO424:AQ424" si="1200">AO425+AO428</f>
        <v>-171000</v>
      </c>
      <c r="AP424" s="64">
        <f t="shared" si="1200"/>
        <v>0</v>
      </c>
      <c r="AQ424" s="64">
        <f t="shared" si="1200"/>
        <v>0</v>
      </c>
      <c r="AR424" s="64">
        <f t="shared" si="1070"/>
        <v>3190000</v>
      </c>
      <c r="AS424" s="64">
        <f t="shared" si="1071"/>
        <v>1600000</v>
      </c>
      <c r="AT424" s="64">
        <f t="shared" si="1072"/>
        <v>0</v>
      </c>
    </row>
    <row r="425" spans="1:46" ht="18" customHeight="1">
      <c r="A425" s="263"/>
      <c r="B425" s="62" t="s">
        <v>162</v>
      </c>
      <c r="C425" s="85" t="s">
        <v>158</v>
      </c>
      <c r="D425" s="85" t="s">
        <v>4</v>
      </c>
      <c r="E425" s="85" t="s">
        <v>99</v>
      </c>
      <c r="F425" s="40" t="s">
        <v>163</v>
      </c>
      <c r="G425" s="41"/>
      <c r="H425" s="63">
        <f t="shared" ref="H425:M426" si="1201">H426</f>
        <v>2665000</v>
      </c>
      <c r="I425" s="63">
        <f t="shared" si="1201"/>
        <v>1600000</v>
      </c>
      <c r="J425" s="63">
        <f t="shared" si="1201"/>
        <v>0</v>
      </c>
      <c r="K425" s="63">
        <f t="shared" si="1201"/>
        <v>0</v>
      </c>
      <c r="L425" s="63">
        <f t="shared" si="1201"/>
        <v>0</v>
      </c>
      <c r="M425" s="63">
        <f t="shared" si="1201"/>
        <v>0</v>
      </c>
      <c r="N425" s="63">
        <f t="shared" si="1109"/>
        <v>2665000</v>
      </c>
      <c r="O425" s="63">
        <f t="shared" si="1110"/>
        <v>1600000</v>
      </c>
      <c r="P425" s="63">
        <f t="shared" si="1111"/>
        <v>0</v>
      </c>
      <c r="Q425" s="63">
        <f t="shared" ref="Q425:S426" si="1202">Q426</f>
        <v>0</v>
      </c>
      <c r="R425" s="63">
        <f t="shared" si="1202"/>
        <v>0</v>
      </c>
      <c r="S425" s="63">
        <f t="shared" si="1202"/>
        <v>0</v>
      </c>
      <c r="T425" s="63">
        <f t="shared" si="1054"/>
        <v>2665000</v>
      </c>
      <c r="U425" s="63">
        <f t="shared" si="1055"/>
        <v>1600000</v>
      </c>
      <c r="V425" s="63">
        <f t="shared" si="1056"/>
        <v>0</v>
      </c>
      <c r="W425" s="63">
        <f t="shared" ref="W425:Y426" si="1203">W426</f>
        <v>200000</v>
      </c>
      <c r="X425" s="63">
        <f t="shared" si="1203"/>
        <v>0</v>
      </c>
      <c r="Y425" s="63">
        <f t="shared" si="1203"/>
        <v>0</v>
      </c>
      <c r="Z425" s="63">
        <f t="shared" si="1058"/>
        <v>2865000</v>
      </c>
      <c r="AA425" s="63">
        <f t="shared" si="1059"/>
        <v>1600000</v>
      </c>
      <c r="AB425" s="63">
        <f t="shared" si="1060"/>
        <v>0</v>
      </c>
      <c r="AC425" s="63">
        <f t="shared" ref="AC425:AE426" si="1204">AC426</f>
        <v>0</v>
      </c>
      <c r="AD425" s="63">
        <f t="shared" si="1204"/>
        <v>0</v>
      </c>
      <c r="AE425" s="63">
        <f t="shared" si="1204"/>
        <v>0</v>
      </c>
      <c r="AF425" s="63">
        <f t="shared" si="1062"/>
        <v>2865000</v>
      </c>
      <c r="AG425" s="63">
        <f t="shared" si="1063"/>
        <v>1600000</v>
      </c>
      <c r="AH425" s="63">
        <f t="shared" si="1064"/>
        <v>0</v>
      </c>
      <c r="AI425" s="63">
        <f t="shared" ref="AI425:AK426" si="1205">AI426</f>
        <v>-150000</v>
      </c>
      <c r="AJ425" s="63">
        <f t="shared" si="1205"/>
        <v>0</v>
      </c>
      <c r="AK425" s="63">
        <f t="shared" si="1205"/>
        <v>0</v>
      </c>
      <c r="AL425" s="63">
        <f t="shared" si="1066"/>
        <v>2715000</v>
      </c>
      <c r="AM425" s="63">
        <f t="shared" si="1067"/>
        <v>1600000</v>
      </c>
      <c r="AN425" s="63">
        <f t="shared" si="1068"/>
        <v>0</v>
      </c>
      <c r="AO425" s="63">
        <f t="shared" ref="AO425:AQ426" si="1206">AO426</f>
        <v>-171000</v>
      </c>
      <c r="AP425" s="63">
        <f t="shared" si="1206"/>
        <v>0</v>
      </c>
      <c r="AQ425" s="63">
        <f t="shared" si="1206"/>
        <v>0</v>
      </c>
      <c r="AR425" s="63">
        <f t="shared" si="1070"/>
        <v>2544000</v>
      </c>
      <c r="AS425" s="63">
        <f t="shared" si="1071"/>
        <v>1600000</v>
      </c>
      <c r="AT425" s="63">
        <f t="shared" si="1072"/>
        <v>0</v>
      </c>
    </row>
    <row r="426" spans="1:46" ht="25.5">
      <c r="A426" s="261"/>
      <c r="B426" s="62" t="s">
        <v>207</v>
      </c>
      <c r="C426" s="85" t="s">
        <v>158</v>
      </c>
      <c r="D426" s="85" t="s">
        <v>4</v>
      </c>
      <c r="E426" s="85" t="s">
        <v>99</v>
      </c>
      <c r="F426" s="40" t="s">
        <v>163</v>
      </c>
      <c r="G426" s="41" t="s">
        <v>32</v>
      </c>
      <c r="H426" s="63">
        <f t="shared" si="1201"/>
        <v>2665000</v>
      </c>
      <c r="I426" s="63">
        <f t="shared" si="1201"/>
        <v>1600000</v>
      </c>
      <c r="J426" s="63">
        <f t="shared" si="1201"/>
        <v>0</v>
      </c>
      <c r="K426" s="63">
        <f t="shared" si="1201"/>
        <v>0</v>
      </c>
      <c r="L426" s="63">
        <f t="shared" si="1201"/>
        <v>0</v>
      </c>
      <c r="M426" s="63">
        <f t="shared" si="1201"/>
        <v>0</v>
      </c>
      <c r="N426" s="63">
        <f t="shared" si="1109"/>
        <v>2665000</v>
      </c>
      <c r="O426" s="63">
        <f t="shared" si="1110"/>
        <v>1600000</v>
      </c>
      <c r="P426" s="63">
        <f t="shared" si="1111"/>
        <v>0</v>
      </c>
      <c r="Q426" s="63">
        <f t="shared" si="1202"/>
        <v>0</v>
      </c>
      <c r="R426" s="63">
        <f t="shared" si="1202"/>
        <v>0</v>
      </c>
      <c r="S426" s="63">
        <f t="shared" si="1202"/>
        <v>0</v>
      </c>
      <c r="T426" s="63">
        <f t="shared" si="1054"/>
        <v>2665000</v>
      </c>
      <c r="U426" s="63">
        <f t="shared" si="1055"/>
        <v>1600000</v>
      </c>
      <c r="V426" s="63">
        <f t="shared" si="1056"/>
        <v>0</v>
      </c>
      <c r="W426" s="63">
        <f t="shared" si="1203"/>
        <v>200000</v>
      </c>
      <c r="X426" s="63">
        <f t="shared" si="1203"/>
        <v>0</v>
      </c>
      <c r="Y426" s="63">
        <f t="shared" si="1203"/>
        <v>0</v>
      </c>
      <c r="Z426" s="63">
        <f t="shared" si="1058"/>
        <v>2865000</v>
      </c>
      <c r="AA426" s="63">
        <f t="shared" si="1059"/>
        <v>1600000</v>
      </c>
      <c r="AB426" s="63">
        <f t="shared" si="1060"/>
        <v>0</v>
      </c>
      <c r="AC426" s="63">
        <f t="shared" si="1204"/>
        <v>0</v>
      </c>
      <c r="AD426" s="63">
        <f t="shared" si="1204"/>
        <v>0</v>
      </c>
      <c r="AE426" s="63">
        <f t="shared" si="1204"/>
        <v>0</v>
      </c>
      <c r="AF426" s="63">
        <f t="shared" si="1062"/>
        <v>2865000</v>
      </c>
      <c r="AG426" s="63">
        <f t="shared" si="1063"/>
        <v>1600000</v>
      </c>
      <c r="AH426" s="63">
        <f t="shared" si="1064"/>
        <v>0</v>
      </c>
      <c r="AI426" s="63">
        <f t="shared" si="1205"/>
        <v>-150000</v>
      </c>
      <c r="AJ426" s="63">
        <f t="shared" si="1205"/>
        <v>0</v>
      </c>
      <c r="AK426" s="63">
        <f t="shared" si="1205"/>
        <v>0</v>
      </c>
      <c r="AL426" s="63">
        <f t="shared" si="1066"/>
        <v>2715000</v>
      </c>
      <c r="AM426" s="63">
        <f t="shared" si="1067"/>
        <v>1600000</v>
      </c>
      <c r="AN426" s="63">
        <f t="shared" si="1068"/>
        <v>0</v>
      </c>
      <c r="AO426" s="63">
        <f t="shared" si="1206"/>
        <v>-171000</v>
      </c>
      <c r="AP426" s="63">
        <f t="shared" si="1206"/>
        <v>0</v>
      </c>
      <c r="AQ426" s="63">
        <f t="shared" si="1206"/>
        <v>0</v>
      </c>
      <c r="AR426" s="63">
        <f t="shared" si="1070"/>
        <v>2544000</v>
      </c>
      <c r="AS426" s="63">
        <f t="shared" si="1071"/>
        <v>1600000</v>
      </c>
      <c r="AT426" s="63">
        <f t="shared" si="1072"/>
        <v>0</v>
      </c>
    </row>
    <row r="427" spans="1:46" ht="25.5">
      <c r="A427" s="264"/>
      <c r="B427" s="77" t="s">
        <v>34</v>
      </c>
      <c r="C427" s="85" t="s">
        <v>158</v>
      </c>
      <c r="D427" s="85" t="s">
        <v>4</v>
      </c>
      <c r="E427" s="85" t="s">
        <v>99</v>
      </c>
      <c r="F427" s="40" t="s">
        <v>163</v>
      </c>
      <c r="G427" s="41" t="s">
        <v>33</v>
      </c>
      <c r="H427" s="63">
        <v>2665000</v>
      </c>
      <c r="I427" s="63">
        <v>1600000</v>
      </c>
      <c r="J427" s="63"/>
      <c r="K427" s="63"/>
      <c r="L427" s="63"/>
      <c r="M427" s="63"/>
      <c r="N427" s="63">
        <f t="shared" si="1109"/>
        <v>2665000</v>
      </c>
      <c r="O427" s="63">
        <f t="shared" si="1110"/>
        <v>1600000</v>
      </c>
      <c r="P427" s="63">
        <f t="shared" si="1111"/>
        <v>0</v>
      </c>
      <c r="Q427" s="63"/>
      <c r="R427" s="63"/>
      <c r="S427" s="63"/>
      <c r="T427" s="63">
        <f t="shared" si="1054"/>
        <v>2665000</v>
      </c>
      <c r="U427" s="63">
        <f t="shared" si="1055"/>
        <v>1600000</v>
      </c>
      <c r="V427" s="63">
        <f t="shared" si="1056"/>
        <v>0</v>
      </c>
      <c r="W427" s="63">
        <v>200000</v>
      </c>
      <c r="X427" s="63"/>
      <c r="Y427" s="63"/>
      <c r="Z427" s="63">
        <f t="shared" si="1058"/>
        <v>2865000</v>
      </c>
      <c r="AA427" s="63">
        <f t="shared" si="1059"/>
        <v>1600000</v>
      </c>
      <c r="AB427" s="63">
        <f t="shared" si="1060"/>
        <v>0</v>
      </c>
      <c r="AC427" s="63"/>
      <c r="AD427" s="63"/>
      <c r="AE427" s="63"/>
      <c r="AF427" s="63">
        <f t="shared" si="1062"/>
        <v>2865000</v>
      </c>
      <c r="AG427" s="63">
        <f t="shared" si="1063"/>
        <v>1600000</v>
      </c>
      <c r="AH427" s="63">
        <f t="shared" si="1064"/>
        <v>0</v>
      </c>
      <c r="AI427" s="63">
        <v>-150000</v>
      </c>
      <c r="AJ427" s="63"/>
      <c r="AK427" s="63"/>
      <c r="AL427" s="63">
        <f t="shared" si="1066"/>
        <v>2715000</v>
      </c>
      <c r="AM427" s="63">
        <f t="shared" si="1067"/>
        <v>1600000</v>
      </c>
      <c r="AN427" s="63">
        <f t="shared" si="1068"/>
        <v>0</v>
      </c>
      <c r="AO427" s="63">
        <v>-171000</v>
      </c>
      <c r="AP427" s="63"/>
      <c r="AQ427" s="63"/>
      <c r="AR427" s="63">
        <f t="shared" si="1070"/>
        <v>2544000</v>
      </c>
      <c r="AS427" s="63">
        <f t="shared" si="1071"/>
        <v>1600000</v>
      </c>
      <c r="AT427" s="63">
        <f t="shared" si="1072"/>
        <v>0</v>
      </c>
    </row>
    <row r="428" spans="1:46" ht="25.5">
      <c r="A428" s="151"/>
      <c r="B428" s="80" t="s">
        <v>265</v>
      </c>
      <c r="C428" s="85" t="s">
        <v>158</v>
      </c>
      <c r="D428" s="85" t="s">
        <v>4</v>
      </c>
      <c r="E428" s="85" t="s">
        <v>99</v>
      </c>
      <c r="F428" s="40" t="s">
        <v>266</v>
      </c>
      <c r="G428" s="41"/>
      <c r="H428" s="63">
        <f>H429</f>
        <v>646000</v>
      </c>
      <c r="I428" s="63">
        <f t="shared" ref="I428:M428" si="1207">I429</f>
        <v>0</v>
      </c>
      <c r="J428" s="63">
        <f t="shared" si="1207"/>
        <v>0</v>
      </c>
      <c r="K428" s="63">
        <f t="shared" si="1207"/>
        <v>0</v>
      </c>
      <c r="L428" s="63">
        <f t="shared" si="1207"/>
        <v>0</v>
      </c>
      <c r="M428" s="63">
        <f t="shared" si="1207"/>
        <v>0</v>
      </c>
      <c r="N428" s="63">
        <f t="shared" si="1109"/>
        <v>646000</v>
      </c>
      <c r="O428" s="63">
        <f t="shared" si="1110"/>
        <v>0</v>
      </c>
      <c r="P428" s="63">
        <f t="shared" si="1111"/>
        <v>0</v>
      </c>
      <c r="Q428" s="63">
        <f t="shared" ref="Q428:S429" si="1208">Q429</f>
        <v>0</v>
      </c>
      <c r="R428" s="63">
        <f t="shared" si="1208"/>
        <v>0</v>
      </c>
      <c r="S428" s="63">
        <f t="shared" si="1208"/>
        <v>0</v>
      </c>
      <c r="T428" s="63">
        <f t="shared" si="1054"/>
        <v>646000</v>
      </c>
      <c r="U428" s="63">
        <f t="shared" si="1055"/>
        <v>0</v>
      </c>
      <c r="V428" s="63">
        <f t="shared" si="1056"/>
        <v>0</v>
      </c>
      <c r="W428" s="63">
        <f t="shared" ref="W428:Y429" si="1209">W429</f>
        <v>0</v>
      </c>
      <c r="X428" s="63">
        <f t="shared" si="1209"/>
        <v>0</v>
      </c>
      <c r="Y428" s="63">
        <f t="shared" si="1209"/>
        <v>0</v>
      </c>
      <c r="Z428" s="63">
        <f t="shared" si="1058"/>
        <v>646000</v>
      </c>
      <c r="AA428" s="63">
        <f t="shared" si="1059"/>
        <v>0</v>
      </c>
      <c r="AB428" s="63">
        <f t="shared" si="1060"/>
        <v>0</v>
      </c>
      <c r="AC428" s="63">
        <f t="shared" ref="AC428:AE429" si="1210">AC429</f>
        <v>0</v>
      </c>
      <c r="AD428" s="63">
        <f t="shared" si="1210"/>
        <v>0</v>
      </c>
      <c r="AE428" s="63">
        <f t="shared" si="1210"/>
        <v>0</v>
      </c>
      <c r="AF428" s="63">
        <f t="shared" si="1062"/>
        <v>646000</v>
      </c>
      <c r="AG428" s="63">
        <f t="shared" si="1063"/>
        <v>0</v>
      </c>
      <c r="AH428" s="63">
        <f t="shared" si="1064"/>
        <v>0</v>
      </c>
      <c r="AI428" s="63">
        <f t="shared" ref="AI428:AK429" si="1211">AI429</f>
        <v>0</v>
      </c>
      <c r="AJ428" s="63">
        <f t="shared" si="1211"/>
        <v>0</v>
      </c>
      <c r="AK428" s="63">
        <f t="shared" si="1211"/>
        <v>0</v>
      </c>
      <c r="AL428" s="63">
        <f t="shared" si="1066"/>
        <v>646000</v>
      </c>
      <c r="AM428" s="63">
        <f t="shared" si="1067"/>
        <v>0</v>
      </c>
      <c r="AN428" s="63">
        <f t="shared" si="1068"/>
        <v>0</v>
      </c>
      <c r="AO428" s="63">
        <f t="shared" ref="AO428:AQ429" si="1212">AO429</f>
        <v>0</v>
      </c>
      <c r="AP428" s="63">
        <f t="shared" si="1212"/>
        <v>0</v>
      </c>
      <c r="AQ428" s="63">
        <f t="shared" si="1212"/>
        <v>0</v>
      </c>
      <c r="AR428" s="63">
        <f t="shared" si="1070"/>
        <v>646000</v>
      </c>
      <c r="AS428" s="63">
        <f t="shared" si="1071"/>
        <v>0</v>
      </c>
      <c r="AT428" s="63">
        <f t="shared" si="1072"/>
        <v>0</v>
      </c>
    </row>
    <row r="429" spans="1:46" ht="25.5">
      <c r="A429" s="151"/>
      <c r="B429" s="136" t="s">
        <v>207</v>
      </c>
      <c r="C429" s="85" t="s">
        <v>158</v>
      </c>
      <c r="D429" s="85" t="s">
        <v>4</v>
      </c>
      <c r="E429" s="85" t="s">
        <v>99</v>
      </c>
      <c r="F429" s="40" t="s">
        <v>266</v>
      </c>
      <c r="G429" s="41" t="s">
        <v>32</v>
      </c>
      <c r="H429" s="63">
        <f>H430</f>
        <v>646000</v>
      </c>
      <c r="I429" s="63">
        <f t="shared" ref="I429:M429" si="1213">I430</f>
        <v>0</v>
      </c>
      <c r="J429" s="63">
        <f t="shared" si="1213"/>
        <v>0</v>
      </c>
      <c r="K429" s="63">
        <f t="shared" si="1213"/>
        <v>0</v>
      </c>
      <c r="L429" s="63">
        <f t="shared" si="1213"/>
        <v>0</v>
      </c>
      <c r="M429" s="63">
        <f t="shared" si="1213"/>
        <v>0</v>
      </c>
      <c r="N429" s="63">
        <f t="shared" si="1109"/>
        <v>646000</v>
      </c>
      <c r="O429" s="63">
        <f t="shared" si="1110"/>
        <v>0</v>
      </c>
      <c r="P429" s="63">
        <f t="shared" si="1111"/>
        <v>0</v>
      </c>
      <c r="Q429" s="63">
        <f t="shared" si="1208"/>
        <v>0</v>
      </c>
      <c r="R429" s="63">
        <f t="shared" si="1208"/>
        <v>0</v>
      </c>
      <c r="S429" s="63">
        <f t="shared" si="1208"/>
        <v>0</v>
      </c>
      <c r="T429" s="63">
        <f t="shared" si="1054"/>
        <v>646000</v>
      </c>
      <c r="U429" s="63">
        <f t="shared" si="1055"/>
        <v>0</v>
      </c>
      <c r="V429" s="63">
        <f t="shared" si="1056"/>
        <v>0</v>
      </c>
      <c r="W429" s="63">
        <f t="shared" si="1209"/>
        <v>0</v>
      </c>
      <c r="X429" s="63">
        <f t="shared" si="1209"/>
        <v>0</v>
      </c>
      <c r="Y429" s="63">
        <f t="shared" si="1209"/>
        <v>0</v>
      </c>
      <c r="Z429" s="63">
        <f t="shared" si="1058"/>
        <v>646000</v>
      </c>
      <c r="AA429" s="63">
        <f t="shared" si="1059"/>
        <v>0</v>
      </c>
      <c r="AB429" s="63">
        <f t="shared" si="1060"/>
        <v>0</v>
      </c>
      <c r="AC429" s="63">
        <f t="shared" si="1210"/>
        <v>0</v>
      </c>
      <c r="AD429" s="63">
        <f t="shared" si="1210"/>
        <v>0</v>
      </c>
      <c r="AE429" s="63">
        <f t="shared" si="1210"/>
        <v>0</v>
      </c>
      <c r="AF429" s="63">
        <f t="shared" si="1062"/>
        <v>646000</v>
      </c>
      <c r="AG429" s="63">
        <f t="shared" si="1063"/>
        <v>0</v>
      </c>
      <c r="AH429" s="63">
        <f t="shared" si="1064"/>
        <v>0</v>
      </c>
      <c r="AI429" s="63">
        <f t="shared" si="1211"/>
        <v>0</v>
      </c>
      <c r="AJ429" s="63">
        <f t="shared" si="1211"/>
        <v>0</v>
      </c>
      <c r="AK429" s="63">
        <f t="shared" si="1211"/>
        <v>0</v>
      </c>
      <c r="AL429" s="63">
        <f t="shared" si="1066"/>
        <v>646000</v>
      </c>
      <c r="AM429" s="63">
        <f t="shared" si="1067"/>
        <v>0</v>
      </c>
      <c r="AN429" s="63">
        <f t="shared" si="1068"/>
        <v>0</v>
      </c>
      <c r="AO429" s="63">
        <f t="shared" si="1212"/>
        <v>0</v>
      </c>
      <c r="AP429" s="63">
        <f t="shared" si="1212"/>
        <v>0</v>
      </c>
      <c r="AQ429" s="63">
        <f t="shared" si="1212"/>
        <v>0</v>
      </c>
      <c r="AR429" s="63">
        <f t="shared" si="1070"/>
        <v>646000</v>
      </c>
      <c r="AS429" s="63">
        <f t="shared" si="1071"/>
        <v>0</v>
      </c>
      <c r="AT429" s="63">
        <f t="shared" si="1072"/>
        <v>0</v>
      </c>
    </row>
    <row r="430" spans="1:46" ht="25.5">
      <c r="A430" s="151"/>
      <c r="B430" s="77" t="s">
        <v>34</v>
      </c>
      <c r="C430" s="85" t="s">
        <v>158</v>
      </c>
      <c r="D430" s="85" t="s">
        <v>4</v>
      </c>
      <c r="E430" s="85" t="s">
        <v>99</v>
      </c>
      <c r="F430" s="40" t="s">
        <v>266</v>
      </c>
      <c r="G430" s="41" t="s">
        <v>33</v>
      </c>
      <c r="H430" s="67">
        <v>646000</v>
      </c>
      <c r="I430" s="63"/>
      <c r="J430" s="63"/>
      <c r="K430" s="67"/>
      <c r="L430" s="63"/>
      <c r="M430" s="63"/>
      <c r="N430" s="67">
        <f t="shared" si="1109"/>
        <v>646000</v>
      </c>
      <c r="O430" s="63">
        <f t="shared" si="1110"/>
        <v>0</v>
      </c>
      <c r="P430" s="63">
        <f t="shared" si="1111"/>
        <v>0</v>
      </c>
      <c r="Q430" s="67"/>
      <c r="R430" s="63"/>
      <c r="S430" s="63"/>
      <c r="T430" s="67">
        <f t="shared" si="1054"/>
        <v>646000</v>
      </c>
      <c r="U430" s="63">
        <f t="shared" si="1055"/>
        <v>0</v>
      </c>
      <c r="V430" s="63">
        <f t="shared" si="1056"/>
        <v>0</v>
      </c>
      <c r="W430" s="67"/>
      <c r="X430" s="63"/>
      <c r="Y430" s="63"/>
      <c r="Z430" s="67">
        <f t="shared" si="1058"/>
        <v>646000</v>
      </c>
      <c r="AA430" s="63">
        <f t="shared" si="1059"/>
        <v>0</v>
      </c>
      <c r="AB430" s="63">
        <f t="shared" si="1060"/>
        <v>0</v>
      </c>
      <c r="AC430" s="67"/>
      <c r="AD430" s="63"/>
      <c r="AE430" s="63"/>
      <c r="AF430" s="67">
        <f t="shared" si="1062"/>
        <v>646000</v>
      </c>
      <c r="AG430" s="63">
        <f t="shared" si="1063"/>
        <v>0</v>
      </c>
      <c r="AH430" s="63">
        <f t="shared" si="1064"/>
        <v>0</v>
      </c>
      <c r="AI430" s="67"/>
      <c r="AJ430" s="63"/>
      <c r="AK430" s="63"/>
      <c r="AL430" s="67">
        <f t="shared" si="1066"/>
        <v>646000</v>
      </c>
      <c r="AM430" s="63">
        <f t="shared" si="1067"/>
        <v>0</v>
      </c>
      <c r="AN430" s="63">
        <f t="shared" si="1068"/>
        <v>0</v>
      </c>
      <c r="AO430" s="67"/>
      <c r="AP430" s="63"/>
      <c r="AQ430" s="63"/>
      <c r="AR430" s="67">
        <f t="shared" si="1070"/>
        <v>646000</v>
      </c>
      <c r="AS430" s="63">
        <f t="shared" si="1071"/>
        <v>0</v>
      </c>
      <c r="AT430" s="63">
        <f t="shared" si="1072"/>
        <v>0</v>
      </c>
    </row>
    <row r="431" spans="1:46">
      <c r="A431" s="151"/>
      <c r="B431" s="4"/>
      <c r="C431" s="4"/>
      <c r="D431" s="4"/>
      <c r="E431" s="4"/>
      <c r="F431" s="5"/>
      <c r="G431" s="17"/>
      <c r="H431" s="63"/>
      <c r="I431" s="63"/>
      <c r="J431" s="63"/>
      <c r="K431" s="63"/>
      <c r="L431" s="63"/>
      <c r="M431" s="63"/>
      <c r="N431" s="63"/>
      <c r="O431" s="63"/>
      <c r="P431" s="63"/>
      <c r="Q431" s="63"/>
      <c r="R431" s="63"/>
      <c r="S431" s="63"/>
      <c r="T431" s="63"/>
      <c r="U431" s="63"/>
      <c r="V431" s="63"/>
      <c r="W431" s="63"/>
      <c r="X431" s="63"/>
      <c r="Y431" s="63"/>
      <c r="Z431" s="63"/>
      <c r="AA431" s="63"/>
      <c r="AB431" s="63"/>
      <c r="AC431" s="63"/>
      <c r="AD431" s="63"/>
      <c r="AE431" s="63"/>
      <c r="AF431" s="63"/>
      <c r="AG431" s="63"/>
      <c r="AH431" s="63"/>
      <c r="AI431" s="63"/>
      <c r="AJ431" s="63"/>
      <c r="AK431" s="63"/>
      <c r="AL431" s="63"/>
      <c r="AM431" s="63"/>
      <c r="AN431" s="63"/>
      <c r="AO431" s="63"/>
      <c r="AP431" s="63"/>
      <c r="AQ431" s="63"/>
      <c r="AR431" s="63"/>
      <c r="AS431" s="63"/>
      <c r="AT431" s="63"/>
    </row>
    <row r="432" spans="1:46" ht="45">
      <c r="A432" s="90">
        <v>9</v>
      </c>
      <c r="B432" s="102" t="s">
        <v>234</v>
      </c>
      <c r="C432" s="137" t="s">
        <v>233</v>
      </c>
      <c r="D432" s="137" t="s">
        <v>21</v>
      </c>
      <c r="E432" s="137" t="s">
        <v>99</v>
      </c>
      <c r="F432" s="138" t="s">
        <v>100</v>
      </c>
      <c r="G432" s="139"/>
      <c r="H432" s="65">
        <f>H433+H438+H441+H446+H449+H455</f>
        <v>16207812</v>
      </c>
      <c r="I432" s="65">
        <f t="shared" ref="I432:J432" si="1214">I433+I438+I441+I446+I449+I455</f>
        <v>16038282.58</v>
      </c>
      <c r="J432" s="65">
        <f t="shared" si="1214"/>
        <v>16285421.08</v>
      </c>
      <c r="K432" s="65">
        <f t="shared" ref="K432:M432" si="1215">K433+K438+K441+K446+K449+K455</f>
        <v>600000</v>
      </c>
      <c r="L432" s="65">
        <f t="shared" si="1215"/>
        <v>0</v>
      </c>
      <c r="M432" s="65">
        <f t="shared" si="1215"/>
        <v>0</v>
      </c>
      <c r="N432" s="65">
        <f t="shared" si="1109"/>
        <v>16807812</v>
      </c>
      <c r="O432" s="65">
        <f t="shared" si="1110"/>
        <v>16038282.58</v>
      </c>
      <c r="P432" s="65">
        <f t="shared" si="1111"/>
        <v>16285421.08</v>
      </c>
      <c r="Q432" s="65">
        <f t="shared" ref="Q432:S432" si="1216">Q433+Q438+Q441+Q446+Q449+Q455</f>
        <v>0</v>
      </c>
      <c r="R432" s="65">
        <f t="shared" si="1216"/>
        <v>0</v>
      </c>
      <c r="S432" s="65">
        <f t="shared" si="1216"/>
        <v>0</v>
      </c>
      <c r="T432" s="65">
        <f t="shared" ref="T432:T457" si="1217">N432+Q432</f>
        <v>16807812</v>
      </c>
      <c r="U432" s="65">
        <f t="shared" ref="U432:U457" si="1218">O432+R432</f>
        <v>16038282.58</v>
      </c>
      <c r="V432" s="65">
        <f t="shared" ref="V432:V457" si="1219">P432+S432</f>
        <v>16285421.08</v>
      </c>
      <c r="W432" s="65">
        <f t="shared" ref="W432:Y432" si="1220">W433+W438+W441+W446+W449+W455</f>
        <v>65000</v>
      </c>
      <c r="X432" s="65">
        <f t="shared" si="1220"/>
        <v>0</v>
      </c>
      <c r="Y432" s="65">
        <f t="shared" si="1220"/>
        <v>0</v>
      </c>
      <c r="Z432" s="65">
        <f t="shared" ref="Z432:Z457" si="1221">T432+W432</f>
        <v>16872812</v>
      </c>
      <c r="AA432" s="65">
        <f t="shared" ref="AA432:AA457" si="1222">U432+X432</f>
        <v>16038282.58</v>
      </c>
      <c r="AB432" s="65">
        <f t="shared" ref="AB432:AB457" si="1223">V432+Y432</f>
        <v>16285421.08</v>
      </c>
      <c r="AC432" s="65">
        <f t="shared" ref="AC432:AE432" si="1224">AC433+AC438+AC441+AC446+AC449+AC455</f>
        <v>100000</v>
      </c>
      <c r="AD432" s="65">
        <f t="shared" si="1224"/>
        <v>0</v>
      </c>
      <c r="AE432" s="65">
        <f t="shared" si="1224"/>
        <v>0</v>
      </c>
      <c r="AF432" s="65">
        <f t="shared" ref="AF432:AF457" si="1225">Z432+AC432</f>
        <v>16972812</v>
      </c>
      <c r="AG432" s="65">
        <f t="shared" ref="AG432:AG457" si="1226">AA432+AD432</f>
        <v>16038282.58</v>
      </c>
      <c r="AH432" s="65">
        <f t="shared" ref="AH432:AH457" si="1227">AB432+AE432</f>
        <v>16285421.08</v>
      </c>
      <c r="AI432" s="65">
        <f>AI433+AI438+AI441+AI446+AI449+AI455+AI452</f>
        <v>-541737</v>
      </c>
      <c r="AJ432" s="65">
        <f t="shared" ref="AJ432:AK432" si="1228">AJ433+AJ438+AJ441+AJ446+AJ449+AJ455+AJ452</f>
        <v>0</v>
      </c>
      <c r="AK432" s="65">
        <f t="shared" si="1228"/>
        <v>0</v>
      </c>
      <c r="AL432" s="65">
        <f t="shared" ref="AL432:AL457" si="1229">AF432+AI432</f>
        <v>16431075</v>
      </c>
      <c r="AM432" s="65">
        <f t="shared" ref="AM432:AM457" si="1230">AG432+AJ432</f>
        <v>16038282.58</v>
      </c>
      <c r="AN432" s="65">
        <f t="shared" ref="AN432:AN457" si="1231">AH432+AK432</f>
        <v>16285421.08</v>
      </c>
      <c r="AO432" s="65">
        <f>AO433+AO438+AO441+AO446+AO449+AO455+AO452</f>
        <v>0</v>
      </c>
      <c r="AP432" s="65">
        <f t="shared" ref="AP432:AQ432" si="1232">AP433+AP438+AP441+AP446+AP449+AP455+AP452</f>
        <v>0</v>
      </c>
      <c r="AQ432" s="65">
        <f t="shared" si="1232"/>
        <v>0</v>
      </c>
      <c r="AR432" s="65">
        <f t="shared" ref="AR432:AR457" si="1233">AL432+AO432</f>
        <v>16431075</v>
      </c>
      <c r="AS432" s="65">
        <f t="shared" ref="AS432:AS457" si="1234">AM432+AP432</f>
        <v>16038282.58</v>
      </c>
      <c r="AT432" s="65">
        <f t="shared" ref="AT432:AT457" si="1235">AN432+AQ432</f>
        <v>16285421.08</v>
      </c>
    </row>
    <row r="433" spans="1:46" ht="25.5">
      <c r="A433" s="111"/>
      <c r="B433" s="108" t="s">
        <v>54</v>
      </c>
      <c r="C433" s="79" t="s">
        <v>233</v>
      </c>
      <c r="D433" s="79" t="s">
        <v>21</v>
      </c>
      <c r="E433" s="79" t="s">
        <v>99</v>
      </c>
      <c r="F433" s="40" t="s">
        <v>124</v>
      </c>
      <c r="G433" s="41"/>
      <c r="H433" s="63">
        <f>H434+H436</f>
        <v>11773079</v>
      </c>
      <c r="I433" s="63">
        <f t="shared" ref="I433:J433" si="1236">I434+I436</f>
        <v>11884760.26</v>
      </c>
      <c r="J433" s="63">
        <f t="shared" si="1236"/>
        <v>11897557.869999999</v>
      </c>
      <c r="K433" s="63">
        <f t="shared" ref="K433:M433" si="1237">K434+K436</f>
        <v>0</v>
      </c>
      <c r="L433" s="63">
        <f t="shared" si="1237"/>
        <v>0</v>
      </c>
      <c r="M433" s="63">
        <f t="shared" si="1237"/>
        <v>0</v>
      </c>
      <c r="N433" s="63">
        <f t="shared" si="1109"/>
        <v>11773079</v>
      </c>
      <c r="O433" s="63">
        <f t="shared" si="1110"/>
        <v>11884760.26</v>
      </c>
      <c r="P433" s="63">
        <f t="shared" si="1111"/>
        <v>11897557.869999999</v>
      </c>
      <c r="Q433" s="63">
        <f t="shared" ref="Q433:S433" si="1238">Q434+Q436</f>
        <v>0</v>
      </c>
      <c r="R433" s="63">
        <f t="shared" si="1238"/>
        <v>0</v>
      </c>
      <c r="S433" s="63">
        <f t="shared" si="1238"/>
        <v>0</v>
      </c>
      <c r="T433" s="63">
        <f t="shared" si="1217"/>
        <v>11773079</v>
      </c>
      <c r="U433" s="63">
        <f t="shared" si="1218"/>
        <v>11884760.26</v>
      </c>
      <c r="V433" s="63">
        <f t="shared" si="1219"/>
        <v>11897557.869999999</v>
      </c>
      <c r="W433" s="63">
        <f t="shared" ref="W433:Y433" si="1239">W434+W436</f>
        <v>65000</v>
      </c>
      <c r="X433" s="63">
        <f t="shared" si="1239"/>
        <v>0</v>
      </c>
      <c r="Y433" s="63">
        <f t="shared" si="1239"/>
        <v>0</v>
      </c>
      <c r="Z433" s="63">
        <f t="shared" si="1221"/>
        <v>11838079</v>
      </c>
      <c r="AA433" s="63">
        <f t="shared" si="1222"/>
        <v>11884760.26</v>
      </c>
      <c r="AB433" s="63">
        <f t="shared" si="1223"/>
        <v>11897557.869999999</v>
      </c>
      <c r="AC433" s="63">
        <f t="shared" ref="AC433:AE433" si="1240">AC434+AC436</f>
        <v>0</v>
      </c>
      <c r="AD433" s="63">
        <f t="shared" si="1240"/>
        <v>0</v>
      </c>
      <c r="AE433" s="63">
        <f t="shared" si="1240"/>
        <v>0</v>
      </c>
      <c r="AF433" s="63">
        <f t="shared" si="1225"/>
        <v>11838079</v>
      </c>
      <c r="AG433" s="63">
        <f t="shared" si="1226"/>
        <v>11884760.26</v>
      </c>
      <c r="AH433" s="63">
        <f t="shared" si="1227"/>
        <v>11897557.869999999</v>
      </c>
      <c r="AI433" s="63">
        <f t="shared" ref="AI433:AK433" si="1241">AI434+AI436</f>
        <v>0</v>
      </c>
      <c r="AJ433" s="63">
        <f t="shared" si="1241"/>
        <v>0</v>
      </c>
      <c r="AK433" s="63">
        <f t="shared" si="1241"/>
        <v>0</v>
      </c>
      <c r="AL433" s="63">
        <f t="shared" si="1229"/>
        <v>11838079</v>
      </c>
      <c r="AM433" s="63">
        <f t="shared" si="1230"/>
        <v>11884760.26</v>
      </c>
      <c r="AN433" s="63">
        <f t="shared" si="1231"/>
        <v>11897557.869999999</v>
      </c>
      <c r="AO433" s="63">
        <f t="shared" ref="AO433:AQ433" si="1242">AO434+AO436</f>
        <v>0</v>
      </c>
      <c r="AP433" s="63">
        <f t="shared" si="1242"/>
        <v>0</v>
      </c>
      <c r="AQ433" s="63">
        <f t="shared" si="1242"/>
        <v>0</v>
      </c>
      <c r="AR433" s="63">
        <f t="shared" si="1233"/>
        <v>11838079</v>
      </c>
      <c r="AS433" s="63">
        <f t="shared" si="1234"/>
        <v>11884760.26</v>
      </c>
      <c r="AT433" s="63">
        <f t="shared" si="1235"/>
        <v>11897557.869999999</v>
      </c>
    </row>
    <row r="434" spans="1:46" ht="38.25">
      <c r="A434" s="151"/>
      <c r="B434" s="77" t="s">
        <v>50</v>
      </c>
      <c r="C434" s="79" t="s">
        <v>233</v>
      </c>
      <c r="D434" s="79" t="s">
        <v>21</v>
      </c>
      <c r="E434" s="79" t="s">
        <v>99</v>
      </c>
      <c r="F434" s="40" t="s">
        <v>124</v>
      </c>
      <c r="G434" s="41" t="s">
        <v>48</v>
      </c>
      <c r="H434" s="63">
        <f>H435</f>
        <v>11393079</v>
      </c>
      <c r="I434" s="63">
        <f t="shared" ref="I434:M434" si="1243">I435</f>
        <v>11504760.26</v>
      </c>
      <c r="J434" s="63">
        <f t="shared" si="1243"/>
        <v>11517557.869999999</v>
      </c>
      <c r="K434" s="63">
        <f t="shared" si="1243"/>
        <v>0</v>
      </c>
      <c r="L434" s="63">
        <f t="shared" si="1243"/>
        <v>0</v>
      </c>
      <c r="M434" s="63">
        <f t="shared" si="1243"/>
        <v>0</v>
      </c>
      <c r="N434" s="63">
        <f t="shared" si="1109"/>
        <v>11393079</v>
      </c>
      <c r="O434" s="63">
        <f t="shared" si="1110"/>
        <v>11504760.26</v>
      </c>
      <c r="P434" s="63">
        <f t="shared" si="1111"/>
        <v>11517557.869999999</v>
      </c>
      <c r="Q434" s="63">
        <f t="shared" ref="Q434:S434" si="1244">Q435</f>
        <v>0</v>
      </c>
      <c r="R434" s="63">
        <f t="shared" si="1244"/>
        <v>0</v>
      </c>
      <c r="S434" s="63">
        <f t="shared" si="1244"/>
        <v>0</v>
      </c>
      <c r="T434" s="63">
        <f t="shared" si="1217"/>
        <v>11393079</v>
      </c>
      <c r="U434" s="63">
        <f t="shared" si="1218"/>
        <v>11504760.26</v>
      </c>
      <c r="V434" s="63">
        <f t="shared" si="1219"/>
        <v>11517557.869999999</v>
      </c>
      <c r="W434" s="63">
        <f t="shared" ref="W434:Y434" si="1245">W435</f>
        <v>0</v>
      </c>
      <c r="X434" s="63">
        <f t="shared" si="1245"/>
        <v>0</v>
      </c>
      <c r="Y434" s="63">
        <f t="shared" si="1245"/>
        <v>0</v>
      </c>
      <c r="Z434" s="63">
        <f t="shared" si="1221"/>
        <v>11393079</v>
      </c>
      <c r="AA434" s="63">
        <f t="shared" si="1222"/>
        <v>11504760.26</v>
      </c>
      <c r="AB434" s="63">
        <f t="shared" si="1223"/>
        <v>11517557.869999999</v>
      </c>
      <c r="AC434" s="63">
        <f t="shared" ref="AC434:AE434" si="1246">AC435</f>
        <v>0</v>
      </c>
      <c r="AD434" s="63">
        <f t="shared" si="1246"/>
        <v>0</v>
      </c>
      <c r="AE434" s="63">
        <f t="shared" si="1246"/>
        <v>0</v>
      </c>
      <c r="AF434" s="63">
        <f t="shared" si="1225"/>
        <v>11393079</v>
      </c>
      <c r="AG434" s="63">
        <f t="shared" si="1226"/>
        <v>11504760.26</v>
      </c>
      <c r="AH434" s="63">
        <f t="shared" si="1227"/>
        <v>11517557.869999999</v>
      </c>
      <c r="AI434" s="63">
        <f t="shared" ref="AI434:AK434" si="1247">AI435</f>
        <v>0</v>
      </c>
      <c r="AJ434" s="63">
        <f t="shared" si="1247"/>
        <v>0</v>
      </c>
      <c r="AK434" s="63">
        <f t="shared" si="1247"/>
        <v>0</v>
      </c>
      <c r="AL434" s="63">
        <f t="shared" si="1229"/>
        <v>11393079</v>
      </c>
      <c r="AM434" s="63">
        <f t="shared" si="1230"/>
        <v>11504760.26</v>
      </c>
      <c r="AN434" s="63">
        <f t="shared" si="1231"/>
        <v>11517557.869999999</v>
      </c>
      <c r="AO434" s="63">
        <f t="shared" ref="AO434:AQ434" si="1248">AO435</f>
        <v>0</v>
      </c>
      <c r="AP434" s="63">
        <f t="shared" si="1248"/>
        <v>0</v>
      </c>
      <c r="AQ434" s="63">
        <f t="shared" si="1248"/>
        <v>0</v>
      </c>
      <c r="AR434" s="63">
        <f t="shared" si="1233"/>
        <v>11393079</v>
      </c>
      <c r="AS434" s="63">
        <f t="shared" si="1234"/>
        <v>11504760.26</v>
      </c>
      <c r="AT434" s="63">
        <f t="shared" si="1235"/>
        <v>11517557.869999999</v>
      </c>
    </row>
    <row r="435" spans="1:46">
      <c r="A435" s="151"/>
      <c r="B435" s="77" t="s">
        <v>51</v>
      </c>
      <c r="C435" s="79" t="s">
        <v>233</v>
      </c>
      <c r="D435" s="79" t="s">
        <v>21</v>
      </c>
      <c r="E435" s="79" t="s">
        <v>99</v>
      </c>
      <c r="F435" s="40" t="s">
        <v>124</v>
      </c>
      <c r="G435" s="41" t="s">
        <v>49</v>
      </c>
      <c r="H435" s="66">
        <v>11393079</v>
      </c>
      <c r="I435" s="66">
        <v>11504760.26</v>
      </c>
      <c r="J435" s="66">
        <v>11517557.869999999</v>
      </c>
      <c r="K435" s="66"/>
      <c r="L435" s="66"/>
      <c r="M435" s="66"/>
      <c r="N435" s="66">
        <f t="shared" si="1109"/>
        <v>11393079</v>
      </c>
      <c r="O435" s="66">
        <f t="shared" si="1110"/>
        <v>11504760.26</v>
      </c>
      <c r="P435" s="66">
        <f t="shared" si="1111"/>
        <v>11517557.869999999</v>
      </c>
      <c r="Q435" s="66"/>
      <c r="R435" s="66"/>
      <c r="S435" s="66"/>
      <c r="T435" s="66">
        <f t="shared" si="1217"/>
        <v>11393079</v>
      </c>
      <c r="U435" s="66">
        <f t="shared" si="1218"/>
        <v>11504760.26</v>
      </c>
      <c r="V435" s="66">
        <f t="shared" si="1219"/>
        <v>11517557.869999999</v>
      </c>
      <c r="W435" s="66"/>
      <c r="X435" s="66"/>
      <c r="Y435" s="66"/>
      <c r="Z435" s="66">
        <f t="shared" si="1221"/>
        <v>11393079</v>
      </c>
      <c r="AA435" s="66">
        <f t="shared" si="1222"/>
        <v>11504760.26</v>
      </c>
      <c r="AB435" s="66">
        <f t="shared" si="1223"/>
        <v>11517557.869999999</v>
      </c>
      <c r="AC435" s="66"/>
      <c r="AD435" s="66"/>
      <c r="AE435" s="66"/>
      <c r="AF435" s="66">
        <f t="shared" si="1225"/>
        <v>11393079</v>
      </c>
      <c r="AG435" s="66">
        <f t="shared" si="1226"/>
        <v>11504760.26</v>
      </c>
      <c r="AH435" s="66">
        <f t="shared" si="1227"/>
        <v>11517557.869999999</v>
      </c>
      <c r="AI435" s="66"/>
      <c r="AJ435" s="66"/>
      <c r="AK435" s="66"/>
      <c r="AL435" s="66">
        <f t="shared" si="1229"/>
        <v>11393079</v>
      </c>
      <c r="AM435" s="66">
        <f t="shared" si="1230"/>
        <v>11504760.26</v>
      </c>
      <c r="AN435" s="66">
        <f t="shared" si="1231"/>
        <v>11517557.869999999</v>
      </c>
      <c r="AO435" s="66"/>
      <c r="AP435" s="66"/>
      <c r="AQ435" s="66"/>
      <c r="AR435" s="66">
        <f t="shared" si="1233"/>
        <v>11393079</v>
      </c>
      <c r="AS435" s="66">
        <f t="shared" si="1234"/>
        <v>11504760.26</v>
      </c>
      <c r="AT435" s="66">
        <f t="shared" si="1235"/>
        <v>11517557.869999999</v>
      </c>
    </row>
    <row r="436" spans="1:46" ht="25.5">
      <c r="A436" s="151"/>
      <c r="B436" s="136" t="s">
        <v>207</v>
      </c>
      <c r="C436" s="79" t="s">
        <v>233</v>
      </c>
      <c r="D436" s="79" t="s">
        <v>21</v>
      </c>
      <c r="E436" s="79" t="s">
        <v>99</v>
      </c>
      <c r="F436" s="40" t="s">
        <v>124</v>
      </c>
      <c r="G436" s="41" t="s">
        <v>32</v>
      </c>
      <c r="H436" s="63">
        <f>H437</f>
        <v>380000</v>
      </c>
      <c r="I436" s="63">
        <f t="shared" ref="I436:M436" si="1249">I437</f>
        <v>380000</v>
      </c>
      <c r="J436" s="63">
        <f t="shared" si="1249"/>
        <v>380000</v>
      </c>
      <c r="K436" s="63">
        <f t="shared" si="1249"/>
        <v>0</v>
      </c>
      <c r="L436" s="63">
        <f t="shared" si="1249"/>
        <v>0</v>
      </c>
      <c r="M436" s="63">
        <f t="shared" si="1249"/>
        <v>0</v>
      </c>
      <c r="N436" s="63">
        <f t="shared" si="1109"/>
        <v>380000</v>
      </c>
      <c r="O436" s="63">
        <f t="shared" si="1110"/>
        <v>380000</v>
      </c>
      <c r="P436" s="63">
        <f t="shared" si="1111"/>
        <v>380000</v>
      </c>
      <c r="Q436" s="63">
        <f t="shared" ref="Q436:S436" si="1250">Q437</f>
        <v>0</v>
      </c>
      <c r="R436" s="63">
        <f t="shared" si="1250"/>
        <v>0</v>
      </c>
      <c r="S436" s="63">
        <f t="shared" si="1250"/>
        <v>0</v>
      </c>
      <c r="T436" s="63">
        <f t="shared" si="1217"/>
        <v>380000</v>
      </c>
      <c r="U436" s="63">
        <f t="shared" si="1218"/>
        <v>380000</v>
      </c>
      <c r="V436" s="63">
        <f t="shared" si="1219"/>
        <v>380000</v>
      </c>
      <c r="W436" s="63">
        <f t="shared" ref="W436:Y436" si="1251">W437</f>
        <v>65000</v>
      </c>
      <c r="X436" s="63">
        <f t="shared" si="1251"/>
        <v>0</v>
      </c>
      <c r="Y436" s="63">
        <f t="shared" si="1251"/>
        <v>0</v>
      </c>
      <c r="Z436" s="63">
        <f t="shared" si="1221"/>
        <v>445000</v>
      </c>
      <c r="AA436" s="63">
        <f t="shared" si="1222"/>
        <v>380000</v>
      </c>
      <c r="AB436" s="63">
        <f t="shared" si="1223"/>
        <v>380000</v>
      </c>
      <c r="AC436" s="63">
        <f t="shared" ref="AC436:AE436" si="1252">AC437</f>
        <v>0</v>
      </c>
      <c r="AD436" s="63">
        <f t="shared" si="1252"/>
        <v>0</v>
      </c>
      <c r="AE436" s="63">
        <f t="shared" si="1252"/>
        <v>0</v>
      </c>
      <c r="AF436" s="63">
        <f t="shared" si="1225"/>
        <v>445000</v>
      </c>
      <c r="AG436" s="63">
        <f t="shared" si="1226"/>
        <v>380000</v>
      </c>
      <c r="AH436" s="63">
        <f t="shared" si="1227"/>
        <v>380000</v>
      </c>
      <c r="AI436" s="63">
        <f t="shared" ref="AI436:AK436" si="1253">AI437</f>
        <v>0</v>
      </c>
      <c r="AJ436" s="63">
        <f t="shared" si="1253"/>
        <v>0</v>
      </c>
      <c r="AK436" s="63">
        <f t="shared" si="1253"/>
        <v>0</v>
      </c>
      <c r="AL436" s="63">
        <f t="shared" si="1229"/>
        <v>445000</v>
      </c>
      <c r="AM436" s="63">
        <f t="shared" si="1230"/>
        <v>380000</v>
      </c>
      <c r="AN436" s="63">
        <f t="shared" si="1231"/>
        <v>380000</v>
      </c>
      <c r="AO436" s="63">
        <f t="shared" ref="AO436:AQ436" si="1254">AO437</f>
        <v>0</v>
      </c>
      <c r="AP436" s="63">
        <f t="shared" si="1254"/>
        <v>0</v>
      </c>
      <c r="AQ436" s="63">
        <f t="shared" si="1254"/>
        <v>0</v>
      </c>
      <c r="AR436" s="63">
        <f t="shared" si="1233"/>
        <v>445000</v>
      </c>
      <c r="AS436" s="63">
        <f t="shared" si="1234"/>
        <v>380000</v>
      </c>
      <c r="AT436" s="63">
        <f t="shared" si="1235"/>
        <v>380000</v>
      </c>
    </row>
    <row r="437" spans="1:46" ht="25.5">
      <c r="A437" s="151"/>
      <c r="B437" s="77" t="s">
        <v>34</v>
      </c>
      <c r="C437" s="79" t="s">
        <v>233</v>
      </c>
      <c r="D437" s="79" t="s">
        <v>21</v>
      </c>
      <c r="E437" s="79" t="s">
        <v>99</v>
      </c>
      <c r="F437" s="40" t="s">
        <v>124</v>
      </c>
      <c r="G437" s="41" t="s">
        <v>33</v>
      </c>
      <c r="H437" s="66">
        <v>380000</v>
      </c>
      <c r="I437" s="66">
        <v>380000</v>
      </c>
      <c r="J437" s="66">
        <v>380000</v>
      </c>
      <c r="K437" s="66"/>
      <c r="L437" s="66"/>
      <c r="M437" s="66"/>
      <c r="N437" s="66">
        <f t="shared" si="1109"/>
        <v>380000</v>
      </c>
      <c r="O437" s="66">
        <f t="shared" si="1110"/>
        <v>380000</v>
      </c>
      <c r="P437" s="66">
        <f t="shared" si="1111"/>
        <v>380000</v>
      </c>
      <c r="Q437" s="66"/>
      <c r="R437" s="66"/>
      <c r="S437" s="66"/>
      <c r="T437" s="66">
        <f t="shared" si="1217"/>
        <v>380000</v>
      </c>
      <c r="U437" s="66">
        <f t="shared" si="1218"/>
        <v>380000</v>
      </c>
      <c r="V437" s="66">
        <f t="shared" si="1219"/>
        <v>380000</v>
      </c>
      <c r="W437" s="66">
        <v>65000</v>
      </c>
      <c r="X437" s="66"/>
      <c r="Y437" s="66"/>
      <c r="Z437" s="66">
        <f t="shared" si="1221"/>
        <v>445000</v>
      </c>
      <c r="AA437" s="66">
        <f t="shared" si="1222"/>
        <v>380000</v>
      </c>
      <c r="AB437" s="66">
        <f t="shared" si="1223"/>
        <v>380000</v>
      </c>
      <c r="AC437" s="66"/>
      <c r="AD437" s="66"/>
      <c r="AE437" s="66"/>
      <c r="AF437" s="66">
        <f t="shared" si="1225"/>
        <v>445000</v>
      </c>
      <c r="AG437" s="66">
        <f t="shared" si="1226"/>
        <v>380000</v>
      </c>
      <c r="AH437" s="66">
        <f t="shared" si="1227"/>
        <v>380000</v>
      </c>
      <c r="AI437" s="66"/>
      <c r="AJ437" s="66"/>
      <c r="AK437" s="66"/>
      <c r="AL437" s="66">
        <f t="shared" si="1229"/>
        <v>445000</v>
      </c>
      <c r="AM437" s="66">
        <f t="shared" si="1230"/>
        <v>380000</v>
      </c>
      <c r="AN437" s="66">
        <f t="shared" si="1231"/>
        <v>380000</v>
      </c>
      <c r="AO437" s="66"/>
      <c r="AP437" s="66"/>
      <c r="AQ437" s="66"/>
      <c r="AR437" s="66">
        <f t="shared" si="1233"/>
        <v>445000</v>
      </c>
      <c r="AS437" s="66">
        <f t="shared" si="1234"/>
        <v>380000</v>
      </c>
      <c r="AT437" s="66">
        <f t="shared" si="1235"/>
        <v>380000</v>
      </c>
    </row>
    <row r="438" spans="1:46" ht="25.5">
      <c r="A438" s="151"/>
      <c r="B438" s="175" t="s">
        <v>286</v>
      </c>
      <c r="C438" s="79" t="s">
        <v>233</v>
      </c>
      <c r="D438" s="79" t="s">
        <v>21</v>
      </c>
      <c r="E438" s="79" t="s">
        <v>99</v>
      </c>
      <c r="F438" s="165" t="s">
        <v>287</v>
      </c>
      <c r="G438" s="41"/>
      <c r="H438" s="63">
        <f>H439</f>
        <v>3550000</v>
      </c>
      <c r="I438" s="63">
        <f t="shared" ref="I438:M439" si="1255">I439</f>
        <v>3550000</v>
      </c>
      <c r="J438" s="63">
        <f t="shared" si="1255"/>
        <v>3550000</v>
      </c>
      <c r="K438" s="63">
        <f t="shared" si="1255"/>
        <v>0</v>
      </c>
      <c r="L438" s="63">
        <f t="shared" si="1255"/>
        <v>0</v>
      </c>
      <c r="M438" s="63">
        <f t="shared" si="1255"/>
        <v>0</v>
      </c>
      <c r="N438" s="63">
        <f t="shared" si="1109"/>
        <v>3550000</v>
      </c>
      <c r="O438" s="63">
        <f t="shared" si="1110"/>
        <v>3550000</v>
      </c>
      <c r="P438" s="63">
        <f t="shared" si="1111"/>
        <v>3550000</v>
      </c>
      <c r="Q438" s="63">
        <f t="shared" ref="Q438:S439" si="1256">Q439</f>
        <v>0</v>
      </c>
      <c r="R438" s="63">
        <f t="shared" si="1256"/>
        <v>0</v>
      </c>
      <c r="S438" s="63">
        <f t="shared" si="1256"/>
        <v>0</v>
      </c>
      <c r="T438" s="63">
        <f t="shared" si="1217"/>
        <v>3550000</v>
      </c>
      <c r="U438" s="63">
        <f t="shared" si="1218"/>
        <v>3550000</v>
      </c>
      <c r="V438" s="63">
        <f t="shared" si="1219"/>
        <v>3550000</v>
      </c>
      <c r="W438" s="63">
        <f t="shared" ref="W438:Y439" si="1257">W439</f>
        <v>0</v>
      </c>
      <c r="X438" s="63">
        <f t="shared" si="1257"/>
        <v>0</v>
      </c>
      <c r="Y438" s="63">
        <f t="shared" si="1257"/>
        <v>0</v>
      </c>
      <c r="Z438" s="63">
        <f t="shared" si="1221"/>
        <v>3550000</v>
      </c>
      <c r="AA438" s="63">
        <f t="shared" si="1222"/>
        <v>3550000</v>
      </c>
      <c r="AB438" s="63">
        <f t="shared" si="1223"/>
        <v>3550000</v>
      </c>
      <c r="AC438" s="63">
        <f t="shared" ref="AC438:AE439" si="1258">AC439</f>
        <v>0</v>
      </c>
      <c r="AD438" s="63">
        <f t="shared" si="1258"/>
        <v>0</v>
      </c>
      <c r="AE438" s="63">
        <f t="shared" si="1258"/>
        <v>0</v>
      </c>
      <c r="AF438" s="63">
        <f t="shared" si="1225"/>
        <v>3550000</v>
      </c>
      <c r="AG438" s="63">
        <f t="shared" si="1226"/>
        <v>3550000</v>
      </c>
      <c r="AH438" s="63">
        <f t="shared" si="1227"/>
        <v>3550000</v>
      </c>
      <c r="AI438" s="63">
        <f t="shared" ref="AI438:AK439" si="1259">AI439</f>
        <v>-1000000</v>
      </c>
      <c r="AJ438" s="63">
        <f t="shared" si="1259"/>
        <v>0</v>
      </c>
      <c r="AK438" s="63">
        <f t="shared" si="1259"/>
        <v>0</v>
      </c>
      <c r="AL438" s="63">
        <f t="shared" si="1229"/>
        <v>2550000</v>
      </c>
      <c r="AM438" s="63">
        <f t="shared" si="1230"/>
        <v>3550000</v>
      </c>
      <c r="AN438" s="63">
        <f t="shared" si="1231"/>
        <v>3550000</v>
      </c>
      <c r="AO438" s="63">
        <f t="shared" ref="AO438:AQ439" si="1260">AO439</f>
        <v>0</v>
      </c>
      <c r="AP438" s="63">
        <f t="shared" si="1260"/>
        <v>0</v>
      </c>
      <c r="AQ438" s="63">
        <f t="shared" si="1260"/>
        <v>0</v>
      </c>
      <c r="AR438" s="63">
        <f t="shared" si="1233"/>
        <v>2550000</v>
      </c>
      <c r="AS438" s="63">
        <f t="shared" si="1234"/>
        <v>3550000</v>
      </c>
      <c r="AT438" s="63">
        <f t="shared" si="1235"/>
        <v>3550000</v>
      </c>
    </row>
    <row r="439" spans="1:46" ht="25.5">
      <c r="A439" s="151"/>
      <c r="B439" s="136" t="s">
        <v>207</v>
      </c>
      <c r="C439" s="79" t="s">
        <v>233</v>
      </c>
      <c r="D439" s="79" t="s">
        <v>21</v>
      </c>
      <c r="E439" s="79" t="s">
        <v>99</v>
      </c>
      <c r="F439" s="165" t="s">
        <v>287</v>
      </c>
      <c r="G439" s="41" t="s">
        <v>32</v>
      </c>
      <c r="H439" s="63">
        <f>H440</f>
        <v>3550000</v>
      </c>
      <c r="I439" s="63">
        <f t="shared" si="1255"/>
        <v>3550000</v>
      </c>
      <c r="J439" s="63">
        <f t="shared" si="1255"/>
        <v>3550000</v>
      </c>
      <c r="K439" s="63">
        <f t="shared" si="1255"/>
        <v>0</v>
      </c>
      <c r="L439" s="63">
        <f t="shared" si="1255"/>
        <v>0</v>
      </c>
      <c r="M439" s="63">
        <f t="shared" si="1255"/>
        <v>0</v>
      </c>
      <c r="N439" s="63">
        <f t="shared" si="1109"/>
        <v>3550000</v>
      </c>
      <c r="O439" s="63">
        <f t="shared" si="1110"/>
        <v>3550000</v>
      </c>
      <c r="P439" s="63">
        <f t="shared" si="1111"/>
        <v>3550000</v>
      </c>
      <c r="Q439" s="63">
        <f t="shared" si="1256"/>
        <v>0</v>
      </c>
      <c r="R439" s="63">
        <f t="shared" si="1256"/>
        <v>0</v>
      </c>
      <c r="S439" s="63">
        <f t="shared" si="1256"/>
        <v>0</v>
      </c>
      <c r="T439" s="63">
        <f t="shared" si="1217"/>
        <v>3550000</v>
      </c>
      <c r="U439" s="63">
        <f t="shared" si="1218"/>
        <v>3550000</v>
      </c>
      <c r="V439" s="63">
        <f t="shared" si="1219"/>
        <v>3550000</v>
      </c>
      <c r="W439" s="63">
        <f t="shared" si="1257"/>
        <v>0</v>
      </c>
      <c r="X439" s="63">
        <f t="shared" si="1257"/>
        <v>0</v>
      </c>
      <c r="Y439" s="63">
        <f t="shared" si="1257"/>
        <v>0</v>
      </c>
      <c r="Z439" s="63">
        <f t="shared" si="1221"/>
        <v>3550000</v>
      </c>
      <c r="AA439" s="63">
        <f t="shared" si="1222"/>
        <v>3550000</v>
      </c>
      <c r="AB439" s="63">
        <f t="shared" si="1223"/>
        <v>3550000</v>
      </c>
      <c r="AC439" s="63">
        <f t="shared" si="1258"/>
        <v>0</v>
      </c>
      <c r="AD439" s="63">
        <f t="shared" si="1258"/>
        <v>0</v>
      </c>
      <c r="AE439" s="63">
        <f t="shared" si="1258"/>
        <v>0</v>
      </c>
      <c r="AF439" s="63">
        <f t="shared" si="1225"/>
        <v>3550000</v>
      </c>
      <c r="AG439" s="63">
        <f t="shared" si="1226"/>
        <v>3550000</v>
      </c>
      <c r="AH439" s="63">
        <f t="shared" si="1227"/>
        <v>3550000</v>
      </c>
      <c r="AI439" s="63">
        <f t="shared" si="1259"/>
        <v>-1000000</v>
      </c>
      <c r="AJ439" s="63">
        <f t="shared" si="1259"/>
        <v>0</v>
      </c>
      <c r="AK439" s="63">
        <f t="shared" si="1259"/>
        <v>0</v>
      </c>
      <c r="AL439" s="63">
        <f t="shared" si="1229"/>
        <v>2550000</v>
      </c>
      <c r="AM439" s="63">
        <f t="shared" si="1230"/>
        <v>3550000</v>
      </c>
      <c r="AN439" s="63">
        <f t="shared" si="1231"/>
        <v>3550000</v>
      </c>
      <c r="AO439" s="63">
        <f t="shared" si="1260"/>
        <v>0</v>
      </c>
      <c r="AP439" s="63">
        <f t="shared" si="1260"/>
        <v>0</v>
      </c>
      <c r="AQ439" s="63">
        <f t="shared" si="1260"/>
        <v>0</v>
      </c>
      <c r="AR439" s="63">
        <f t="shared" si="1233"/>
        <v>2550000</v>
      </c>
      <c r="AS439" s="63">
        <f t="shared" si="1234"/>
        <v>3550000</v>
      </c>
      <c r="AT439" s="63">
        <f t="shared" si="1235"/>
        <v>3550000</v>
      </c>
    </row>
    <row r="440" spans="1:46" ht="25.5">
      <c r="A440" s="151"/>
      <c r="B440" s="77" t="s">
        <v>34</v>
      </c>
      <c r="C440" s="79" t="s">
        <v>233</v>
      </c>
      <c r="D440" s="79" t="s">
        <v>21</v>
      </c>
      <c r="E440" s="79" t="s">
        <v>99</v>
      </c>
      <c r="F440" s="165" t="s">
        <v>287</v>
      </c>
      <c r="G440" s="41" t="s">
        <v>33</v>
      </c>
      <c r="H440" s="74">
        <v>3550000</v>
      </c>
      <c r="I440" s="74">
        <v>3550000</v>
      </c>
      <c r="J440" s="74">
        <v>3550000</v>
      </c>
      <c r="K440" s="74"/>
      <c r="L440" s="74"/>
      <c r="M440" s="74"/>
      <c r="N440" s="74">
        <f t="shared" si="1109"/>
        <v>3550000</v>
      </c>
      <c r="O440" s="74">
        <f t="shared" si="1110"/>
        <v>3550000</v>
      </c>
      <c r="P440" s="74">
        <f t="shared" si="1111"/>
        <v>3550000</v>
      </c>
      <c r="Q440" s="74"/>
      <c r="R440" s="74"/>
      <c r="S440" s="74"/>
      <c r="T440" s="74">
        <f t="shared" si="1217"/>
        <v>3550000</v>
      </c>
      <c r="U440" s="74">
        <f t="shared" si="1218"/>
        <v>3550000</v>
      </c>
      <c r="V440" s="74">
        <f t="shared" si="1219"/>
        <v>3550000</v>
      </c>
      <c r="W440" s="74"/>
      <c r="X440" s="74"/>
      <c r="Y440" s="74"/>
      <c r="Z440" s="74">
        <f t="shared" si="1221"/>
        <v>3550000</v>
      </c>
      <c r="AA440" s="74">
        <f t="shared" si="1222"/>
        <v>3550000</v>
      </c>
      <c r="AB440" s="74">
        <f t="shared" si="1223"/>
        <v>3550000</v>
      </c>
      <c r="AC440" s="74"/>
      <c r="AD440" s="74"/>
      <c r="AE440" s="74"/>
      <c r="AF440" s="74">
        <f t="shared" si="1225"/>
        <v>3550000</v>
      </c>
      <c r="AG440" s="74">
        <f t="shared" si="1226"/>
        <v>3550000</v>
      </c>
      <c r="AH440" s="74">
        <f t="shared" si="1227"/>
        <v>3550000</v>
      </c>
      <c r="AI440" s="74">
        <f>-772000-228000</f>
        <v>-1000000</v>
      </c>
      <c r="AJ440" s="74"/>
      <c r="AK440" s="74"/>
      <c r="AL440" s="74">
        <f t="shared" si="1229"/>
        <v>2550000</v>
      </c>
      <c r="AM440" s="74">
        <f t="shared" si="1230"/>
        <v>3550000</v>
      </c>
      <c r="AN440" s="74">
        <f t="shared" si="1231"/>
        <v>3550000</v>
      </c>
      <c r="AO440" s="74"/>
      <c r="AP440" s="74"/>
      <c r="AQ440" s="74"/>
      <c r="AR440" s="74">
        <f t="shared" si="1233"/>
        <v>2550000</v>
      </c>
      <c r="AS440" s="74">
        <f t="shared" si="1234"/>
        <v>3550000</v>
      </c>
      <c r="AT440" s="74">
        <f t="shared" si="1235"/>
        <v>3550000</v>
      </c>
    </row>
    <row r="441" spans="1:46">
      <c r="A441" s="151"/>
      <c r="B441" s="88" t="s">
        <v>288</v>
      </c>
      <c r="C441" s="79" t="s">
        <v>233</v>
      </c>
      <c r="D441" s="79" t="s">
        <v>21</v>
      </c>
      <c r="E441" s="79" t="s">
        <v>99</v>
      </c>
      <c r="F441" s="40" t="s">
        <v>289</v>
      </c>
      <c r="G441" s="41"/>
      <c r="H441" s="74">
        <f>H442</f>
        <v>352733</v>
      </c>
      <c r="I441" s="74">
        <f t="shared" ref="I441:M441" si="1261">I442</f>
        <v>366522.32</v>
      </c>
      <c r="J441" s="74">
        <f t="shared" si="1261"/>
        <v>380863.21</v>
      </c>
      <c r="K441" s="74">
        <f t="shared" si="1261"/>
        <v>300000</v>
      </c>
      <c r="L441" s="74">
        <f t="shared" si="1261"/>
        <v>0</v>
      </c>
      <c r="M441" s="74">
        <f t="shared" si="1261"/>
        <v>0</v>
      </c>
      <c r="N441" s="74">
        <f t="shared" si="1109"/>
        <v>652733</v>
      </c>
      <c r="O441" s="74">
        <f t="shared" si="1110"/>
        <v>366522.32</v>
      </c>
      <c r="P441" s="74">
        <f t="shared" si="1111"/>
        <v>380863.21</v>
      </c>
      <c r="Q441" s="74">
        <f t="shared" ref="Q441:S442" si="1262">Q442</f>
        <v>0</v>
      </c>
      <c r="R441" s="74">
        <f t="shared" si="1262"/>
        <v>0</v>
      </c>
      <c r="S441" s="74">
        <f t="shared" si="1262"/>
        <v>0</v>
      </c>
      <c r="T441" s="74">
        <f t="shared" si="1217"/>
        <v>652733</v>
      </c>
      <c r="U441" s="74">
        <f t="shared" si="1218"/>
        <v>366522.32</v>
      </c>
      <c r="V441" s="74">
        <f t="shared" si="1219"/>
        <v>380863.21</v>
      </c>
      <c r="W441" s="74">
        <f t="shared" ref="W441:Y442" si="1263">W442</f>
        <v>0</v>
      </c>
      <c r="X441" s="74">
        <f t="shared" si="1263"/>
        <v>0</v>
      </c>
      <c r="Y441" s="74">
        <f t="shared" si="1263"/>
        <v>0</v>
      </c>
      <c r="Z441" s="74">
        <f t="shared" si="1221"/>
        <v>652733</v>
      </c>
      <c r="AA441" s="74">
        <f t="shared" si="1222"/>
        <v>366522.32</v>
      </c>
      <c r="AB441" s="74">
        <f t="shared" si="1223"/>
        <v>380863.21</v>
      </c>
      <c r="AC441" s="74">
        <f t="shared" ref="AC441:AE442" si="1264">AC442</f>
        <v>100000</v>
      </c>
      <c r="AD441" s="74">
        <f t="shared" si="1264"/>
        <v>0</v>
      </c>
      <c r="AE441" s="74">
        <f t="shared" si="1264"/>
        <v>0</v>
      </c>
      <c r="AF441" s="74">
        <f t="shared" si="1225"/>
        <v>752733</v>
      </c>
      <c r="AG441" s="74">
        <f t="shared" si="1226"/>
        <v>366522.32</v>
      </c>
      <c r="AH441" s="74">
        <f t="shared" si="1227"/>
        <v>380863.21</v>
      </c>
      <c r="AI441" s="74">
        <f>AI442+AI444</f>
        <v>202000</v>
      </c>
      <c r="AJ441" s="74">
        <f t="shared" ref="AJ441:AK441" si="1265">AJ442+AJ444</f>
        <v>0</v>
      </c>
      <c r="AK441" s="74">
        <f t="shared" si="1265"/>
        <v>0</v>
      </c>
      <c r="AL441" s="74">
        <f t="shared" si="1229"/>
        <v>954733</v>
      </c>
      <c r="AM441" s="74">
        <f t="shared" si="1230"/>
        <v>366522.32</v>
      </c>
      <c r="AN441" s="74">
        <f t="shared" si="1231"/>
        <v>380863.21</v>
      </c>
      <c r="AO441" s="74">
        <f>AO442+AO444</f>
        <v>0</v>
      </c>
      <c r="AP441" s="74">
        <f t="shared" ref="AP441:AQ441" si="1266">AP442+AP444</f>
        <v>0</v>
      </c>
      <c r="AQ441" s="74">
        <f t="shared" si="1266"/>
        <v>0</v>
      </c>
      <c r="AR441" s="74">
        <f t="shared" si="1233"/>
        <v>954733</v>
      </c>
      <c r="AS441" s="74">
        <f t="shared" si="1234"/>
        <v>366522.32</v>
      </c>
      <c r="AT441" s="74">
        <f t="shared" si="1235"/>
        <v>380863.21</v>
      </c>
    </row>
    <row r="442" spans="1:46" ht="25.5">
      <c r="A442" s="151"/>
      <c r="B442" s="136" t="s">
        <v>207</v>
      </c>
      <c r="C442" s="79" t="s">
        <v>233</v>
      </c>
      <c r="D442" s="79" t="s">
        <v>21</v>
      </c>
      <c r="E442" s="79" t="s">
        <v>99</v>
      </c>
      <c r="F442" s="40" t="s">
        <v>289</v>
      </c>
      <c r="G442" s="41" t="s">
        <v>32</v>
      </c>
      <c r="H442" s="74">
        <f>H443</f>
        <v>352733</v>
      </c>
      <c r="I442" s="74">
        <f t="shared" ref="I442:M442" si="1267">I443</f>
        <v>366522.32</v>
      </c>
      <c r="J442" s="74">
        <f t="shared" si="1267"/>
        <v>380863.21</v>
      </c>
      <c r="K442" s="74">
        <f t="shared" si="1267"/>
        <v>300000</v>
      </c>
      <c r="L442" s="74">
        <f t="shared" si="1267"/>
        <v>0</v>
      </c>
      <c r="M442" s="74">
        <f t="shared" si="1267"/>
        <v>0</v>
      </c>
      <c r="N442" s="74">
        <f t="shared" si="1109"/>
        <v>652733</v>
      </c>
      <c r="O442" s="74">
        <f t="shared" si="1110"/>
        <v>366522.32</v>
      </c>
      <c r="P442" s="74">
        <f t="shared" si="1111"/>
        <v>380863.21</v>
      </c>
      <c r="Q442" s="74">
        <f t="shared" si="1262"/>
        <v>0</v>
      </c>
      <c r="R442" s="74">
        <f t="shared" si="1262"/>
        <v>0</v>
      </c>
      <c r="S442" s="74">
        <f t="shared" si="1262"/>
        <v>0</v>
      </c>
      <c r="T442" s="74">
        <f t="shared" si="1217"/>
        <v>652733</v>
      </c>
      <c r="U442" s="74">
        <f t="shared" si="1218"/>
        <v>366522.32</v>
      </c>
      <c r="V442" s="74">
        <f t="shared" si="1219"/>
        <v>380863.21</v>
      </c>
      <c r="W442" s="74">
        <f t="shared" si="1263"/>
        <v>0</v>
      </c>
      <c r="X442" s="74">
        <f t="shared" si="1263"/>
        <v>0</v>
      </c>
      <c r="Y442" s="74">
        <f t="shared" si="1263"/>
        <v>0</v>
      </c>
      <c r="Z442" s="74">
        <f t="shared" si="1221"/>
        <v>652733</v>
      </c>
      <c r="AA442" s="74">
        <f t="shared" si="1222"/>
        <v>366522.32</v>
      </c>
      <c r="AB442" s="74">
        <f t="shared" si="1223"/>
        <v>380863.21</v>
      </c>
      <c r="AC442" s="74">
        <f t="shared" si="1264"/>
        <v>100000</v>
      </c>
      <c r="AD442" s="74">
        <f t="shared" si="1264"/>
        <v>0</v>
      </c>
      <c r="AE442" s="74">
        <f t="shared" si="1264"/>
        <v>0</v>
      </c>
      <c r="AF442" s="74">
        <f t="shared" si="1225"/>
        <v>752733</v>
      </c>
      <c r="AG442" s="74">
        <f t="shared" si="1226"/>
        <v>366522.32</v>
      </c>
      <c r="AH442" s="74">
        <f t="shared" si="1227"/>
        <v>380863.21</v>
      </c>
      <c r="AI442" s="74">
        <f t="shared" ref="AI442:AK442" si="1268">AI443</f>
        <v>200000</v>
      </c>
      <c r="AJ442" s="74">
        <f t="shared" si="1268"/>
        <v>0</v>
      </c>
      <c r="AK442" s="74">
        <f t="shared" si="1268"/>
        <v>0</v>
      </c>
      <c r="AL442" s="74">
        <f t="shared" si="1229"/>
        <v>952733</v>
      </c>
      <c r="AM442" s="74">
        <f t="shared" si="1230"/>
        <v>366522.32</v>
      </c>
      <c r="AN442" s="74">
        <f t="shared" si="1231"/>
        <v>380863.21</v>
      </c>
      <c r="AO442" s="74">
        <f t="shared" ref="AO442:AQ442" si="1269">AO443</f>
        <v>0</v>
      </c>
      <c r="AP442" s="74">
        <f t="shared" si="1269"/>
        <v>0</v>
      </c>
      <c r="AQ442" s="74">
        <f t="shared" si="1269"/>
        <v>0</v>
      </c>
      <c r="AR442" s="74">
        <f t="shared" si="1233"/>
        <v>952733</v>
      </c>
      <c r="AS442" s="74">
        <f t="shared" si="1234"/>
        <v>366522.32</v>
      </c>
      <c r="AT442" s="74">
        <f t="shared" si="1235"/>
        <v>380863.21</v>
      </c>
    </row>
    <row r="443" spans="1:46" ht="25.5">
      <c r="A443" s="111"/>
      <c r="B443" s="77" t="s">
        <v>34</v>
      </c>
      <c r="C443" s="79" t="s">
        <v>233</v>
      </c>
      <c r="D443" s="79" t="s">
        <v>21</v>
      </c>
      <c r="E443" s="79" t="s">
        <v>99</v>
      </c>
      <c r="F443" s="40" t="s">
        <v>289</v>
      </c>
      <c r="G443" s="41" t="s">
        <v>33</v>
      </c>
      <c r="H443" s="66">
        <f>247000+105733</f>
        <v>352733</v>
      </c>
      <c r="I443" s="66">
        <f>256560+109962.32</f>
        <v>366522.32</v>
      </c>
      <c r="J443" s="66">
        <f>266502.4+114360.81</f>
        <v>380863.21</v>
      </c>
      <c r="K443" s="66">
        <v>300000</v>
      </c>
      <c r="L443" s="66"/>
      <c r="M443" s="66"/>
      <c r="N443" s="66">
        <f t="shared" si="1109"/>
        <v>652733</v>
      </c>
      <c r="O443" s="66">
        <f t="shared" si="1110"/>
        <v>366522.32</v>
      </c>
      <c r="P443" s="66">
        <f t="shared" si="1111"/>
        <v>380863.21</v>
      </c>
      <c r="Q443" s="66"/>
      <c r="R443" s="66"/>
      <c r="S443" s="66"/>
      <c r="T443" s="66">
        <f t="shared" si="1217"/>
        <v>652733</v>
      </c>
      <c r="U443" s="66">
        <f t="shared" si="1218"/>
        <v>366522.32</v>
      </c>
      <c r="V443" s="66">
        <f t="shared" si="1219"/>
        <v>380863.21</v>
      </c>
      <c r="W443" s="66"/>
      <c r="X443" s="66"/>
      <c r="Y443" s="66"/>
      <c r="Z443" s="66">
        <f t="shared" si="1221"/>
        <v>652733</v>
      </c>
      <c r="AA443" s="66">
        <f t="shared" si="1222"/>
        <v>366522.32</v>
      </c>
      <c r="AB443" s="66">
        <f t="shared" si="1223"/>
        <v>380863.21</v>
      </c>
      <c r="AC443" s="66">
        <v>100000</v>
      </c>
      <c r="AD443" s="66"/>
      <c r="AE443" s="66"/>
      <c r="AF443" s="66">
        <f t="shared" si="1225"/>
        <v>752733</v>
      </c>
      <c r="AG443" s="66">
        <f t="shared" si="1226"/>
        <v>366522.32</v>
      </c>
      <c r="AH443" s="66">
        <f t="shared" si="1227"/>
        <v>380863.21</v>
      </c>
      <c r="AI443" s="66">
        <v>200000</v>
      </c>
      <c r="AJ443" s="66"/>
      <c r="AK443" s="66"/>
      <c r="AL443" s="66">
        <f t="shared" si="1229"/>
        <v>952733</v>
      </c>
      <c r="AM443" s="66">
        <f t="shared" si="1230"/>
        <v>366522.32</v>
      </c>
      <c r="AN443" s="66">
        <f t="shared" si="1231"/>
        <v>380863.21</v>
      </c>
      <c r="AO443" s="66"/>
      <c r="AP443" s="66"/>
      <c r="AQ443" s="66"/>
      <c r="AR443" s="66">
        <f t="shared" si="1233"/>
        <v>952733</v>
      </c>
      <c r="AS443" s="66">
        <f t="shared" si="1234"/>
        <v>366522.32</v>
      </c>
      <c r="AT443" s="66">
        <f t="shared" si="1235"/>
        <v>380863.21</v>
      </c>
    </row>
    <row r="444" spans="1:46">
      <c r="A444" s="232"/>
      <c r="B444" s="234" t="s">
        <v>47</v>
      </c>
      <c r="C444" s="79" t="s">
        <v>233</v>
      </c>
      <c r="D444" s="79" t="s">
        <v>21</v>
      </c>
      <c r="E444" s="79" t="s">
        <v>99</v>
      </c>
      <c r="F444" s="40" t="s">
        <v>289</v>
      </c>
      <c r="G444" s="41" t="s">
        <v>45</v>
      </c>
      <c r="H444" s="66"/>
      <c r="I444" s="66"/>
      <c r="J444" s="66"/>
      <c r="K444" s="66"/>
      <c r="L444" s="66"/>
      <c r="M444" s="66"/>
      <c r="N444" s="66"/>
      <c r="O444" s="66"/>
      <c r="P444" s="66"/>
      <c r="Q444" s="66"/>
      <c r="R444" s="66"/>
      <c r="S444" s="66"/>
      <c r="T444" s="66"/>
      <c r="U444" s="66"/>
      <c r="V444" s="66"/>
      <c r="W444" s="66"/>
      <c r="X444" s="66"/>
      <c r="Y444" s="66"/>
      <c r="Z444" s="66"/>
      <c r="AA444" s="66"/>
      <c r="AB444" s="66"/>
      <c r="AC444" s="66"/>
      <c r="AD444" s="66"/>
      <c r="AE444" s="66"/>
      <c r="AF444" s="66"/>
      <c r="AG444" s="66"/>
      <c r="AH444" s="66"/>
      <c r="AI444" s="66">
        <f>AI445</f>
        <v>2000</v>
      </c>
      <c r="AJ444" s="66">
        <f t="shared" ref="AJ444:AK444" si="1270">AJ445</f>
        <v>0</v>
      </c>
      <c r="AK444" s="66">
        <f t="shared" si="1270"/>
        <v>0</v>
      </c>
      <c r="AL444" s="66">
        <f t="shared" ref="AL444:AL445" si="1271">AF444+AI444</f>
        <v>2000</v>
      </c>
      <c r="AM444" s="66">
        <f t="shared" ref="AM444:AM445" si="1272">AG444+AJ444</f>
        <v>0</v>
      </c>
      <c r="AN444" s="66">
        <f t="shared" ref="AN444:AN445" si="1273">AH444+AK444</f>
        <v>0</v>
      </c>
      <c r="AO444" s="66">
        <f>AO445</f>
        <v>0</v>
      </c>
      <c r="AP444" s="66">
        <f t="shared" ref="AP444:AQ444" si="1274">AP445</f>
        <v>0</v>
      </c>
      <c r="AQ444" s="66">
        <f t="shared" si="1274"/>
        <v>0</v>
      </c>
      <c r="AR444" s="66">
        <f t="shared" si="1233"/>
        <v>2000</v>
      </c>
      <c r="AS444" s="66">
        <f t="shared" si="1234"/>
        <v>0</v>
      </c>
      <c r="AT444" s="66">
        <f t="shared" si="1235"/>
        <v>0</v>
      </c>
    </row>
    <row r="445" spans="1:46">
      <c r="A445" s="232"/>
      <c r="B445" s="237" t="s">
        <v>55</v>
      </c>
      <c r="C445" s="79" t="s">
        <v>233</v>
      </c>
      <c r="D445" s="79" t="s">
        <v>21</v>
      </c>
      <c r="E445" s="79" t="s">
        <v>99</v>
      </c>
      <c r="F445" s="40" t="s">
        <v>289</v>
      </c>
      <c r="G445" s="41" t="s">
        <v>56</v>
      </c>
      <c r="H445" s="66"/>
      <c r="I445" s="66"/>
      <c r="J445" s="66"/>
      <c r="K445" s="66"/>
      <c r="L445" s="66"/>
      <c r="M445" s="66"/>
      <c r="N445" s="66"/>
      <c r="O445" s="66"/>
      <c r="P445" s="66"/>
      <c r="Q445" s="66"/>
      <c r="R445" s="66"/>
      <c r="S445" s="66"/>
      <c r="T445" s="66"/>
      <c r="U445" s="66"/>
      <c r="V445" s="66"/>
      <c r="W445" s="66"/>
      <c r="X445" s="66"/>
      <c r="Y445" s="66"/>
      <c r="Z445" s="66"/>
      <c r="AA445" s="66"/>
      <c r="AB445" s="66"/>
      <c r="AC445" s="66"/>
      <c r="AD445" s="66"/>
      <c r="AE445" s="66"/>
      <c r="AF445" s="66"/>
      <c r="AG445" s="66"/>
      <c r="AH445" s="66"/>
      <c r="AI445" s="66">
        <v>2000</v>
      </c>
      <c r="AJ445" s="66"/>
      <c r="AK445" s="66"/>
      <c r="AL445" s="66">
        <f t="shared" si="1271"/>
        <v>2000</v>
      </c>
      <c r="AM445" s="66">
        <f t="shared" si="1272"/>
        <v>0</v>
      </c>
      <c r="AN445" s="66">
        <f t="shared" si="1273"/>
        <v>0</v>
      </c>
      <c r="AO445" s="66"/>
      <c r="AP445" s="66"/>
      <c r="AQ445" s="66"/>
      <c r="AR445" s="66">
        <f t="shared" si="1233"/>
        <v>2000</v>
      </c>
      <c r="AS445" s="66">
        <f t="shared" si="1234"/>
        <v>0</v>
      </c>
      <c r="AT445" s="66">
        <f t="shared" si="1235"/>
        <v>0</v>
      </c>
    </row>
    <row r="446" spans="1:46" ht="25.5">
      <c r="A446" s="232"/>
      <c r="B446" s="77" t="s">
        <v>290</v>
      </c>
      <c r="C446" s="79" t="s">
        <v>233</v>
      </c>
      <c r="D446" s="79" t="s">
        <v>21</v>
      </c>
      <c r="E446" s="79" t="s">
        <v>99</v>
      </c>
      <c r="F446" s="40" t="s">
        <v>291</v>
      </c>
      <c r="G446" s="41"/>
      <c r="H446" s="66">
        <f>H447</f>
        <v>200000</v>
      </c>
      <c r="I446" s="66">
        <f t="shared" ref="I446:M446" si="1275">I447</f>
        <v>125000</v>
      </c>
      <c r="J446" s="66">
        <f t="shared" si="1275"/>
        <v>125000</v>
      </c>
      <c r="K446" s="66">
        <f t="shared" si="1275"/>
        <v>300000</v>
      </c>
      <c r="L446" s="66">
        <f t="shared" si="1275"/>
        <v>0</v>
      </c>
      <c r="M446" s="66">
        <f t="shared" si="1275"/>
        <v>0</v>
      </c>
      <c r="N446" s="66">
        <f t="shared" si="1109"/>
        <v>500000</v>
      </c>
      <c r="O446" s="66">
        <f t="shared" si="1110"/>
        <v>125000</v>
      </c>
      <c r="P446" s="66">
        <f t="shared" si="1111"/>
        <v>125000</v>
      </c>
      <c r="Q446" s="66">
        <f t="shared" ref="Q446:S447" si="1276">Q447</f>
        <v>0</v>
      </c>
      <c r="R446" s="66">
        <f t="shared" si="1276"/>
        <v>0</v>
      </c>
      <c r="S446" s="66">
        <f t="shared" si="1276"/>
        <v>0</v>
      </c>
      <c r="T446" s="66">
        <f t="shared" si="1217"/>
        <v>500000</v>
      </c>
      <c r="U446" s="66">
        <f t="shared" si="1218"/>
        <v>125000</v>
      </c>
      <c r="V446" s="66">
        <f t="shared" si="1219"/>
        <v>125000</v>
      </c>
      <c r="W446" s="66">
        <f t="shared" ref="W446:Y447" si="1277">W447</f>
        <v>0</v>
      </c>
      <c r="X446" s="66">
        <f t="shared" si="1277"/>
        <v>0</v>
      </c>
      <c r="Y446" s="66">
        <f t="shared" si="1277"/>
        <v>0</v>
      </c>
      <c r="Z446" s="66">
        <f t="shared" si="1221"/>
        <v>500000</v>
      </c>
      <c r="AA446" s="66">
        <f t="shared" si="1222"/>
        <v>125000</v>
      </c>
      <c r="AB446" s="66">
        <f t="shared" si="1223"/>
        <v>125000</v>
      </c>
      <c r="AC446" s="66">
        <f t="shared" ref="AC446:AE447" si="1278">AC447</f>
        <v>0</v>
      </c>
      <c r="AD446" s="66">
        <f t="shared" si="1278"/>
        <v>0</v>
      </c>
      <c r="AE446" s="66">
        <f t="shared" si="1278"/>
        <v>0</v>
      </c>
      <c r="AF446" s="66">
        <f t="shared" si="1225"/>
        <v>500000</v>
      </c>
      <c r="AG446" s="66">
        <f t="shared" si="1226"/>
        <v>125000</v>
      </c>
      <c r="AH446" s="66">
        <f t="shared" si="1227"/>
        <v>125000</v>
      </c>
      <c r="AI446" s="66">
        <f t="shared" ref="AI446:AK447" si="1279">AI447</f>
        <v>50000</v>
      </c>
      <c r="AJ446" s="66">
        <f t="shared" si="1279"/>
        <v>0</v>
      </c>
      <c r="AK446" s="66">
        <f t="shared" si="1279"/>
        <v>0</v>
      </c>
      <c r="AL446" s="66">
        <f t="shared" si="1229"/>
        <v>550000</v>
      </c>
      <c r="AM446" s="66">
        <f t="shared" si="1230"/>
        <v>125000</v>
      </c>
      <c r="AN446" s="66">
        <f t="shared" si="1231"/>
        <v>125000</v>
      </c>
      <c r="AO446" s="66">
        <f t="shared" ref="AO446:AQ447" si="1280">AO447</f>
        <v>0</v>
      </c>
      <c r="AP446" s="66">
        <f t="shared" si="1280"/>
        <v>0</v>
      </c>
      <c r="AQ446" s="66">
        <f t="shared" si="1280"/>
        <v>0</v>
      </c>
      <c r="AR446" s="66">
        <f t="shared" si="1233"/>
        <v>550000</v>
      </c>
      <c r="AS446" s="66">
        <f t="shared" si="1234"/>
        <v>125000</v>
      </c>
      <c r="AT446" s="66">
        <f t="shared" si="1235"/>
        <v>125000</v>
      </c>
    </row>
    <row r="447" spans="1:46" ht="25.5">
      <c r="A447" s="151"/>
      <c r="B447" s="136" t="s">
        <v>207</v>
      </c>
      <c r="C447" s="79" t="s">
        <v>233</v>
      </c>
      <c r="D447" s="79" t="s">
        <v>21</v>
      </c>
      <c r="E447" s="79" t="s">
        <v>99</v>
      </c>
      <c r="F447" s="40" t="s">
        <v>291</v>
      </c>
      <c r="G447" s="41" t="s">
        <v>32</v>
      </c>
      <c r="H447" s="66">
        <f>H448</f>
        <v>200000</v>
      </c>
      <c r="I447" s="66">
        <f t="shared" ref="I447:M447" si="1281">I448</f>
        <v>125000</v>
      </c>
      <c r="J447" s="66">
        <f t="shared" si="1281"/>
        <v>125000</v>
      </c>
      <c r="K447" s="66">
        <f t="shared" si="1281"/>
        <v>300000</v>
      </c>
      <c r="L447" s="66">
        <f t="shared" si="1281"/>
        <v>0</v>
      </c>
      <c r="M447" s="66">
        <f t="shared" si="1281"/>
        <v>0</v>
      </c>
      <c r="N447" s="66">
        <f t="shared" si="1109"/>
        <v>500000</v>
      </c>
      <c r="O447" s="66">
        <f t="shared" si="1110"/>
        <v>125000</v>
      </c>
      <c r="P447" s="66">
        <f t="shared" si="1111"/>
        <v>125000</v>
      </c>
      <c r="Q447" s="66">
        <f t="shared" si="1276"/>
        <v>0</v>
      </c>
      <c r="R447" s="66">
        <f t="shared" si="1276"/>
        <v>0</v>
      </c>
      <c r="S447" s="66">
        <f t="shared" si="1276"/>
        <v>0</v>
      </c>
      <c r="T447" s="66">
        <f t="shared" si="1217"/>
        <v>500000</v>
      </c>
      <c r="U447" s="66">
        <f t="shared" si="1218"/>
        <v>125000</v>
      </c>
      <c r="V447" s="66">
        <f t="shared" si="1219"/>
        <v>125000</v>
      </c>
      <c r="W447" s="66">
        <f t="shared" si="1277"/>
        <v>0</v>
      </c>
      <c r="X447" s="66">
        <f t="shared" si="1277"/>
        <v>0</v>
      </c>
      <c r="Y447" s="66">
        <f t="shared" si="1277"/>
        <v>0</v>
      </c>
      <c r="Z447" s="66">
        <f t="shared" si="1221"/>
        <v>500000</v>
      </c>
      <c r="AA447" s="66">
        <f t="shared" si="1222"/>
        <v>125000</v>
      </c>
      <c r="AB447" s="66">
        <f t="shared" si="1223"/>
        <v>125000</v>
      </c>
      <c r="AC447" s="66">
        <f t="shared" si="1278"/>
        <v>0</v>
      </c>
      <c r="AD447" s="66">
        <f t="shared" si="1278"/>
        <v>0</v>
      </c>
      <c r="AE447" s="66">
        <f t="shared" si="1278"/>
        <v>0</v>
      </c>
      <c r="AF447" s="66">
        <f t="shared" si="1225"/>
        <v>500000</v>
      </c>
      <c r="AG447" s="66">
        <f t="shared" si="1226"/>
        <v>125000</v>
      </c>
      <c r="AH447" s="66">
        <f t="shared" si="1227"/>
        <v>125000</v>
      </c>
      <c r="AI447" s="66">
        <f t="shared" si="1279"/>
        <v>50000</v>
      </c>
      <c r="AJ447" s="66">
        <f t="shared" si="1279"/>
        <v>0</v>
      </c>
      <c r="AK447" s="66">
        <f t="shared" si="1279"/>
        <v>0</v>
      </c>
      <c r="AL447" s="66">
        <f t="shared" si="1229"/>
        <v>550000</v>
      </c>
      <c r="AM447" s="66">
        <f t="shared" si="1230"/>
        <v>125000</v>
      </c>
      <c r="AN447" s="66">
        <f t="shared" si="1231"/>
        <v>125000</v>
      </c>
      <c r="AO447" s="66">
        <f t="shared" si="1280"/>
        <v>0</v>
      </c>
      <c r="AP447" s="66">
        <f t="shared" si="1280"/>
        <v>0</v>
      </c>
      <c r="AQ447" s="66">
        <f t="shared" si="1280"/>
        <v>0</v>
      </c>
      <c r="AR447" s="66">
        <f t="shared" si="1233"/>
        <v>550000</v>
      </c>
      <c r="AS447" s="66">
        <f t="shared" si="1234"/>
        <v>125000</v>
      </c>
      <c r="AT447" s="66">
        <f t="shared" si="1235"/>
        <v>125000</v>
      </c>
    </row>
    <row r="448" spans="1:46" ht="25.5">
      <c r="A448" s="151"/>
      <c r="B448" s="77" t="s">
        <v>34</v>
      </c>
      <c r="C448" s="79" t="s">
        <v>233</v>
      </c>
      <c r="D448" s="79" t="s">
        <v>21</v>
      </c>
      <c r="E448" s="79" t="s">
        <v>99</v>
      </c>
      <c r="F448" s="40" t="s">
        <v>291</v>
      </c>
      <c r="G448" s="41" t="s">
        <v>33</v>
      </c>
      <c r="H448" s="66">
        <v>200000</v>
      </c>
      <c r="I448" s="66">
        <v>125000</v>
      </c>
      <c r="J448" s="66">
        <v>125000</v>
      </c>
      <c r="K448" s="66">
        <v>300000</v>
      </c>
      <c r="L448" s="66"/>
      <c r="M448" s="66"/>
      <c r="N448" s="66">
        <f t="shared" si="1109"/>
        <v>500000</v>
      </c>
      <c r="O448" s="66">
        <f t="shared" si="1110"/>
        <v>125000</v>
      </c>
      <c r="P448" s="66">
        <f t="shared" si="1111"/>
        <v>125000</v>
      </c>
      <c r="Q448" s="66"/>
      <c r="R448" s="66"/>
      <c r="S448" s="66"/>
      <c r="T448" s="66">
        <f t="shared" si="1217"/>
        <v>500000</v>
      </c>
      <c r="U448" s="66">
        <f t="shared" si="1218"/>
        <v>125000</v>
      </c>
      <c r="V448" s="66">
        <f t="shared" si="1219"/>
        <v>125000</v>
      </c>
      <c r="W448" s="66"/>
      <c r="X448" s="66"/>
      <c r="Y448" s="66"/>
      <c r="Z448" s="66">
        <f t="shared" si="1221"/>
        <v>500000</v>
      </c>
      <c r="AA448" s="66">
        <f t="shared" si="1222"/>
        <v>125000</v>
      </c>
      <c r="AB448" s="66">
        <f t="shared" si="1223"/>
        <v>125000</v>
      </c>
      <c r="AC448" s="66"/>
      <c r="AD448" s="66"/>
      <c r="AE448" s="66"/>
      <c r="AF448" s="66">
        <f t="shared" si="1225"/>
        <v>500000</v>
      </c>
      <c r="AG448" s="66">
        <f t="shared" si="1226"/>
        <v>125000</v>
      </c>
      <c r="AH448" s="66">
        <f t="shared" si="1227"/>
        <v>125000</v>
      </c>
      <c r="AI448" s="74">
        <v>50000</v>
      </c>
      <c r="AJ448" s="66"/>
      <c r="AK448" s="66"/>
      <c r="AL448" s="66">
        <f t="shared" si="1229"/>
        <v>550000</v>
      </c>
      <c r="AM448" s="66">
        <f t="shared" si="1230"/>
        <v>125000</v>
      </c>
      <c r="AN448" s="66">
        <f t="shared" si="1231"/>
        <v>125000</v>
      </c>
      <c r="AO448" s="74"/>
      <c r="AP448" s="66"/>
      <c r="AQ448" s="66"/>
      <c r="AR448" s="66">
        <f t="shared" si="1233"/>
        <v>550000</v>
      </c>
      <c r="AS448" s="66">
        <f t="shared" si="1234"/>
        <v>125000</v>
      </c>
      <c r="AT448" s="66">
        <f t="shared" si="1235"/>
        <v>125000</v>
      </c>
    </row>
    <row r="449" spans="1:46">
      <c r="A449" s="151"/>
      <c r="B449" s="80" t="s">
        <v>292</v>
      </c>
      <c r="C449" s="79" t="s">
        <v>233</v>
      </c>
      <c r="D449" s="79" t="s">
        <v>21</v>
      </c>
      <c r="E449" s="79" t="s">
        <v>99</v>
      </c>
      <c r="F449" s="40" t="s">
        <v>218</v>
      </c>
      <c r="G449" s="41"/>
      <c r="H449" s="66">
        <f>H450</f>
        <v>290000</v>
      </c>
      <c r="I449" s="66">
        <f t="shared" ref="I449:M449" si="1282">I450</f>
        <v>70000</v>
      </c>
      <c r="J449" s="66">
        <f t="shared" si="1282"/>
        <v>290000</v>
      </c>
      <c r="K449" s="66">
        <f t="shared" si="1282"/>
        <v>0</v>
      </c>
      <c r="L449" s="66">
        <f t="shared" si="1282"/>
        <v>0</v>
      </c>
      <c r="M449" s="66">
        <f t="shared" si="1282"/>
        <v>0</v>
      </c>
      <c r="N449" s="66">
        <f t="shared" si="1109"/>
        <v>290000</v>
      </c>
      <c r="O449" s="66">
        <f t="shared" si="1110"/>
        <v>70000</v>
      </c>
      <c r="P449" s="66">
        <f t="shared" si="1111"/>
        <v>290000</v>
      </c>
      <c r="Q449" s="66">
        <f t="shared" ref="Q449:S450" si="1283">Q450</f>
        <v>0</v>
      </c>
      <c r="R449" s="66">
        <f t="shared" si="1283"/>
        <v>0</v>
      </c>
      <c r="S449" s="66">
        <f t="shared" si="1283"/>
        <v>0</v>
      </c>
      <c r="T449" s="66">
        <f t="shared" si="1217"/>
        <v>290000</v>
      </c>
      <c r="U449" s="66">
        <f t="shared" si="1218"/>
        <v>70000</v>
      </c>
      <c r="V449" s="66">
        <f t="shared" si="1219"/>
        <v>290000</v>
      </c>
      <c r="W449" s="66">
        <f t="shared" ref="W449:Y450" si="1284">W450</f>
        <v>0</v>
      </c>
      <c r="X449" s="66">
        <f t="shared" si="1284"/>
        <v>0</v>
      </c>
      <c r="Y449" s="66">
        <f t="shared" si="1284"/>
        <v>0</v>
      </c>
      <c r="Z449" s="66">
        <f t="shared" si="1221"/>
        <v>290000</v>
      </c>
      <c r="AA449" s="66">
        <f t="shared" si="1222"/>
        <v>70000</v>
      </c>
      <c r="AB449" s="66">
        <f t="shared" si="1223"/>
        <v>290000</v>
      </c>
      <c r="AC449" s="66">
        <f t="shared" ref="AC449:AE450" si="1285">AC450</f>
        <v>0</v>
      </c>
      <c r="AD449" s="66">
        <f t="shared" si="1285"/>
        <v>0</v>
      </c>
      <c r="AE449" s="66">
        <f t="shared" si="1285"/>
        <v>0</v>
      </c>
      <c r="AF449" s="66">
        <f t="shared" si="1225"/>
        <v>290000</v>
      </c>
      <c r="AG449" s="66">
        <f t="shared" si="1226"/>
        <v>70000</v>
      </c>
      <c r="AH449" s="66">
        <f t="shared" si="1227"/>
        <v>290000</v>
      </c>
      <c r="AI449" s="66">
        <f t="shared" ref="AI449:AK450" si="1286">AI450</f>
        <v>100000</v>
      </c>
      <c r="AJ449" s="66">
        <f t="shared" si="1286"/>
        <v>0</v>
      </c>
      <c r="AK449" s="66">
        <f t="shared" si="1286"/>
        <v>0</v>
      </c>
      <c r="AL449" s="66">
        <f t="shared" si="1229"/>
        <v>390000</v>
      </c>
      <c r="AM449" s="66">
        <f t="shared" si="1230"/>
        <v>70000</v>
      </c>
      <c r="AN449" s="66">
        <f t="shared" si="1231"/>
        <v>290000</v>
      </c>
      <c r="AO449" s="66">
        <f t="shared" ref="AO449:AQ450" si="1287">AO450</f>
        <v>0</v>
      </c>
      <c r="AP449" s="66">
        <f t="shared" si="1287"/>
        <v>0</v>
      </c>
      <c r="AQ449" s="66">
        <f t="shared" si="1287"/>
        <v>0</v>
      </c>
      <c r="AR449" s="66">
        <f t="shared" si="1233"/>
        <v>390000</v>
      </c>
      <c r="AS449" s="66">
        <f t="shared" si="1234"/>
        <v>70000</v>
      </c>
      <c r="AT449" s="66">
        <f t="shared" si="1235"/>
        <v>290000</v>
      </c>
    </row>
    <row r="450" spans="1:46" ht="25.5">
      <c r="A450" s="151"/>
      <c r="B450" s="136" t="s">
        <v>207</v>
      </c>
      <c r="C450" s="79" t="s">
        <v>233</v>
      </c>
      <c r="D450" s="79" t="s">
        <v>21</v>
      </c>
      <c r="E450" s="79" t="s">
        <v>99</v>
      </c>
      <c r="F450" s="40" t="s">
        <v>218</v>
      </c>
      <c r="G450" s="41" t="s">
        <v>32</v>
      </c>
      <c r="H450" s="66">
        <f>H451</f>
        <v>290000</v>
      </c>
      <c r="I450" s="66">
        <f t="shared" ref="I450:M450" si="1288">I451</f>
        <v>70000</v>
      </c>
      <c r="J450" s="66">
        <f t="shared" si="1288"/>
        <v>290000</v>
      </c>
      <c r="K450" s="66">
        <f t="shared" si="1288"/>
        <v>0</v>
      </c>
      <c r="L450" s="66">
        <f t="shared" si="1288"/>
        <v>0</v>
      </c>
      <c r="M450" s="66">
        <f t="shared" si="1288"/>
        <v>0</v>
      </c>
      <c r="N450" s="66">
        <f t="shared" si="1109"/>
        <v>290000</v>
      </c>
      <c r="O450" s="66">
        <f t="shared" si="1110"/>
        <v>70000</v>
      </c>
      <c r="P450" s="66">
        <f t="shared" si="1111"/>
        <v>290000</v>
      </c>
      <c r="Q450" s="66">
        <f t="shared" si="1283"/>
        <v>0</v>
      </c>
      <c r="R450" s="66">
        <f t="shared" si="1283"/>
        <v>0</v>
      </c>
      <c r="S450" s="66">
        <f t="shared" si="1283"/>
        <v>0</v>
      </c>
      <c r="T450" s="66">
        <f t="shared" si="1217"/>
        <v>290000</v>
      </c>
      <c r="U450" s="66">
        <f t="shared" si="1218"/>
        <v>70000</v>
      </c>
      <c r="V450" s="66">
        <f t="shared" si="1219"/>
        <v>290000</v>
      </c>
      <c r="W450" s="66">
        <f t="shared" si="1284"/>
        <v>0</v>
      </c>
      <c r="X450" s="66">
        <f t="shared" si="1284"/>
        <v>0</v>
      </c>
      <c r="Y450" s="66">
        <f t="shared" si="1284"/>
        <v>0</v>
      </c>
      <c r="Z450" s="66">
        <f t="shared" si="1221"/>
        <v>290000</v>
      </c>
      <c r="AA450" s="66">
        <f t="shared" si="1222"/>
        <v>70000</v>
      </c>
      <c r="AB450" s="66">
        <f t="shared" si="1223"/>
        <v>290000</v>
      </c>
      <c r="AC450" s="66">
        <f t="shared" si="1285"/>
        <v>0</v>
      </c>
      <c r="AD450" s="66">
        <f t="shared" si="1285"/>
        <v>0</v>
      </c>
      <c r="AE450" s="66">
        <f t="shared" si="1285"/>
        <v>0</v>
      </c>
      <c r="AF450" s="66">
        <f t="shared" si="1225"/>
        <v>290000</v>
      </c>
      <c r="AG450" s="66">
        <f t="shared" si="1226"/>
        <v>70000</v>
      </c>
      <c r="AH450" s="66">
        <f t="shared" si="1227"/>
        <v>290000</v>
      </c>
      <c r="AI450" s="66">
        <f t="shared" si="1286"/>
        <v>100000</v>
      </c>
      <c r="AJ450" s="66">
        <f t="shared" si="1286"/>
        <v>0</v>
      </c>
      <c r="AK450" s="66">
        <f t="shared" si="1286"/>
        <v>0</v>
      </c>
      <c r="AL450" s="66">
        <f t="shared" si="1229"/>
        <v>390000</v>
      </c>
      <c r="AM450" s="66">
        <f t="shared" si="1230"/>
        <v>70000</v>
      </c>
      <c r="AN450" s="66">
        <f t="shared" si="1231"/>
        <v>290000</v>
      </c>
      <c r="AO450" s="66">
        <f t="shared" si="1287"/>
        <v>0</v>
      </c>
      <c r="AP450" s="66">
        <f t="shared" si="1287"/>
        <v>0</v>
      </c>
      <c r="AQ450" s="66">
        <f t="shared" si="1287"/>
        <v>0</v>
      </c>
      <c r="AR450" s="66">
        <f t="shared" si="1233"/>
        <v>390000</v>
      </c>
      <c r="AS450" s="66">
        <f t="shared" si="1234"/>
        <v>70000</v>
      </c>
      <c r="AT450" s="66">
        <f t="shared" si="1235"/>
        <v>290000</v>
      </c>
    </row>
    <row r="451" spans="1:46" ht="25.5">
      <c r="A451" s="151"/>
      <c r="B451" s="77" t="s">
        <v>34</v>
      </c>
      <c r="C451" s="79" t="s">
        <v>233</v>
      </c>
      <c r="D451" s="79" t="s">
        <v>21</v>
      </c>
      <c r="E451" s="79" t="s">
        <v>99</v>
      </c>
      <c r="F451" s="40" t="s">
        <v>218</v>
      </c>
      <c r="G451" s="41" t="s">
        <v>33</v>
      </c>
      <c r="H451" s="66">
        <v>290000</v>
      </c>
      <c r="I451" s="66">
        <v>70000</v>
      </c>
      <c r="J451" s="66">
        <v>290000</v>
      </c>
      <c r="K451" s="66"/>
      <c r="L451" s="66"/>
      <c r="M451" s="66"/>
      <c r="N451" s="66">
        <f t="shared" si="1109"/>
        <v>290000</v>
      </c>
      <c r="O451" s="66">
        <f t="shared" si="1110"/>
        <v>70000</v>
      </c>
      <c r="P451" s="66">
        <f t="shared" si="1111"/>
        <v>290000</v>
      </c>
      <c r="Q451" s="66"/>
      <c r="R451" s="66"/>
      <c r="S451" s="66"/>
      <c r="T451" s="66">
        <f t="shared" si="1217"/>
        <v>290000</v>
      </c>
      <c r="U451" s="66">
        <f t="shared" si="1218"/>
        <v>70000</v>
      </c>
      <c r="V451" s="66">
        <f t="shared" si="1219"/>
        <v>290000</v>
      </c>
      <c r="W451" s="66"/>
      <c r="X451" s="66"/>
      <c r="Y451" s="66"/>
      <c r="Z451" s="66">
        <f t="shared" si="1221"/>
        <v>290000</v>
      </c>
      <c r="AA451" s="66">
        <f t="shared" si="1222"/>
        <v>70000</v>
      </c>
      <c r="AB451" s="66">
        <f t="shared" si="1223"/>
        <v>290000</v>
      </c>
      <c r="AC451" s="66"/>
      <c r="AD451" s="66"/>
      <c r="AE451" s="66"/>
      <c r="AF451" s="66">
        <f t="shared" si="1225"/>
        <v>290000</v>
      </c>
      <c r="AG451" s="66">
        <f t="shared" si="1226"/>
        <v>70000</v>
      </c>
      <c r="AH451" s="66">
        <f t="shared" si="1227"/>
        <v>290000</v>
      </c>
      <c r="AI451" s="66">
        <v>100000</v>
      </c>
      <c r="AJ451" s="66"/>
      <c r="AK451" s="66"/>
      <c r="AL451" s="66">
        <f t="shared" si="1229"/>
        <v>390000</v>
      </c>
      <c r="AM451" s="66">
        <f t="shared" si="1230"/>
        <v>70000</v>
      </c>
      <c r="AN451" s="66">
        <f t="shared" si="1231"/>
        <v>290000</v>
      </c>
      <c r="AO451" s="66"/>
      <c r="AP451" s="66"/>
      <c r="AQ451" s="66"/>
      <c r="AR451" s="66">
        <f t="shared" si="1233"/>
        <v>390000</v>
      </c>
      <c r="AS451" s="66">
        <f t="shared" si="1234"/>
        <v>70000</v>
      </c>
      <c r="AT451" s="66">
        <f t="shared" si="1235"/>
        <v>290000</v>
      </c>
    </row>
    <row r="452" spans="1:46" ht="51">
      <c r="A452" s="111"/>
      <c r="B452" s="164" t="s">
        <v>466</v>
      </c>
      <c r="C452" s="40" t="s">
        <v>233</v>
      </c>
      <c r="D452" s="40" t="s">
        <v>21</v>
      </c>
      <c r="E452" s="40" t="s">
        <v>99</v>
      </c>
      <c r="F452" s="40" t="s">
        <v>465</v>
      </c>
      <c r="G452" s="41"/>
      <c r="H452" s="66"/>
      <c r="I452" s="66"/>
      <c r="J452" s="66"/>
      <c r="K452" s="66"/>
      <c r="L452" s="66"/>
      <c r="M452" s="66"/>
      <c r="N452" s="66"/>
      <c r="O452" s="66"/>
      <c r="P452" s="66"/>
      <c r="Q452" s="66"/>
      <c r="R452" s="66"/>
      <c r="S452" s="66"/>
      <c r="T452" s="66"/>
      <c r="U452" s="66"/>
      <c r="V452" s="66"/>
      <c r="W452" s="66"/>
      <c r="X452" s="66"/>
      <c r="Y452" s="66"/>
      <c r="Z452" s="66"/>
      <c r="AA452" s="66"/>
      <c r="AB452" s="66"/>
      <c r="AC452" s="66"/>
      <c r="AD452" s="66"/>
      <c r="AE452" s="66"/>
      <c r="AF452" s="66"/>
      <c r="AG452" s="66"/>
      <c r="AH452" s="66"/>
      <c r="AI452" s="66">
        <f>AI453</f>
        <v>106263</v>
      </c>
      <c r="AJ452" s="66">
        <f t="shared" ref="AJ452:AK453" si="1289">AJ453</f>
        <v>0</v>
      </c>
      <c r="AK452" s="66">
        <f t="shared" si="1289"/>
        <v>0</v>
      </c>
      <c r="AL452" s="66">
        <f t="shared" ref="AL452:AL454" si="1290">AF452+AI452</f>
        <v>106263</v>
      </c>
      <c r="AM452" s="66">
        <f t="shared" ref="AM452:AM454" si="1291">AG452+AJ452</f>
        <v>0</v>
      </c>
      <c r="AN452" s="66">
        <f t="shared" ref="AN452:AN454" si="1292">AH452+AK452</f>
        <v>0</v>
      </c>
      <c r="AO452" s="66">
        <f>AO453</f>
        <v>0</v>
      </c>
      <c r="AP452" s="66">
        <f t="shared" ref="AP452:AQ453" si="1293">AP453</f>
        <v>0</v>
      </c>
      <c r="AQ452" s="66">
        <f t="shared" si="1293"/>
        <v>0</v>
      </c>
      <c r="AR452" s="66">
        <f t="shared" si="1233"/>
        <v>106263</v>
      </c>
      <c r="AS452" s="66">
        <f t="shared" si="1234"/>
        <v>0</v>
      </c>
      <c r="AT452" s="66">
        <f t="shared" si="1235"/>
        <v>0</v>
      </c>
    </row>
    <row r="453" spans="1:46" ht="38.25">
      <c r="A453" s="232"/>
      <c r="B453" s="77" t="s">
        <v>50</v>
      </c>
      <c r="C453" s="40" t="s">
        <v>233</v>
      </c>
      <c r="D453" s="40" t="s">
        <v>21</v>
      </c>
      <c r="E453" s="40" t="s">
        <v>99</v>
      </c>
      <c r="F453" s="40" t="s">
        <v>465</v>
      </c>
      <c r="G453" s="41" t="s">
        <v>48</v>
      </c>
      <c r="H453" s="66"/>
      <c r="I453" s="66"/>
      <c r="J453" s="66"/>
      <c r="K453" s="66"/>
      <c r="L453" s="66"/>
      <c r="M453" s="66"/>
      <c r="N453" s="66"/>
      <c r="O453" s="66"/>
      <c r="P453" s="66"/>
      <c r="Q453" s="66"/>
      <c r="R453" s="66"/>
      <c r="S453" s="66"/>
      <c r="T453" s="66"/>
      <c r="U453" s="66"/>
      <c r="V453" s="66"/>
      <c r="W453" s="66"/>
      <c r="X453" s="66"/>
      <c r="Y453" s="66"/>
      <c r="Z453" s="66"/>
      <c r="AA453" s="66"/>
      <c r="AB453" s="66"/>
      <c r="AC453" s="66"/>
      <c r="AD453" s="66"/>
      <c r="AE453" s="66"/>
      <c r="AF453" s="66"/>
      <c r="AG453" s="66"/>
      <c r="AH453" s="66"/>
      <c r="AI453" s="66">
        <f>AI454</f>
        <v>106263</v>
      </c>
      <c r="AJ453" s="66">
        <f t="shared" si="1289"/>
        <v>0</v>
      </c>
      <c r="AK453" s="66">
        <f t="shared" si="1289"/>
        <v>0</v>
      </c>
      <c r="AL453" s="66">
        <f t="shared" si="1290"/>
        <v>106263</v>
      </c>
      <c r="AM453" s="66">
        <f t="shared" si="1291"/>
        <v>0</v>
      </c>
      <c r="AN453" s="66">
        <f t="shared" si="1292"/>
        <v>0</v>
      </c>
      <c r="AO453" s="66">
        <f>AO454</f>
        <v>0</v>
      </c>
      <c r="AP453" s="66">
        <f t="shared" si="1293"/>
        <v>0</v>
      </c>
      <c r="AQ453" s="66">
        <f t="shared" si="1293"/>
        <v>0</v>
      </c>
      <c r="AR453" s="66">
        <f t="shared" si="1233"/>
        <v>106263</v>
      </c>
      <c r="AS453" s="66">
        <f t="shared" si="1234"/>
        <v>0</v>
      </c>
      <c r="AT453" s="66">
        <f t="shared" si="1235"/>
        <v>0</v>
      </c>
    </row>
    <row r="454" spans="1:46">
      <c r="A454" s="232"/>
      <c r="B454" s="77" t="s">
        <v>51</v>
      </c>
      <c r="C454" s="40" t="s">
        <v>233</v>
      </c>
      <c r="D454" s="40" t="s">
        <v>21</v>
      </c>
      <c r="E454" s="40" t="s">
        <v>99</v>
      </c>
      <c r="F454" s="40" t="s">
        <v>465</v>
      </c>
      <c r="G454" s="41" t="s">
        <v>49</v>
      </c>
      <c r="H454" s="66"/>
      <c r="I454" s="66"/>
      <c r="J454" s="66"/>
      <c r="K454" s="66"/>
      <c r="L454" s="66"/>
      <c r="M454" s="66"/>
      <c r="N454" s="66"/>
      <c r="O454" s="66"/>
      <c r="P454" s="66"/>
      <c r="Q454" s="66"/>
      <c r="R454" s="66"/>
      <c r="S454" s="66"/>
      <c r="T454" s="66"/>
      <c r="U454" s="66"/>
      <c r="V454" s="66"/>
      <c r="W454" s="66"/>
      <c r="X454" s="66"/>
      <c r="Y454" s="66"/>
      <c r="Z454" s="66"/>
      <c r="AA454" s="66"/>
      <c r="AB454" s="66"/>
      <c r="AC454" s="66"/>
      <c r="AD454" s="66"/>
      <c r="AE454" s="66"/>
      <c r="AF454" s="66"/>
      <c r="AG454" s="66"/>
      <c r="AH454" s="66"/>
      <c r="AI454" s="66">
        <v>106263</v>
      </c>
      <c r="AJ454" s="66"/>
      <c r="AK454" s="66"/>
      <c r="AL454" s="66">
        <f t="shared" si="1290"/>
        <v>106263</v>
      </c>
      <c r="AM454" s="66">
        <f t="shared" si="1291"/>
        <v>0</v>
      </c>
      <c r="AN454" s="66">
        <f t="shared" si="1292"/>
        <v>0</v>
      </c>
      <c r="AO454" s="66"/>
      <c r="AP454" s="66"/>
      <c r="AQ454" s="66"/>
      <c r="AR454" s="66">
        <f t="shared" si="1233"/>
        <v>106263</v>
      </c>
      <c r="AS454" s="66">
        <f t="shared" si="1234"/>
        <v>0</v>
      </c>
      <c r="AT454" s="66">
        <f t="shared" si="1235"/>
        <v>0</v>
      </c>
    </row>
    <row r="455" spans="1:46" ht="38.25">
      <c r="A455" s="232"/>
      <c r="B455" s="88" t="s">
        <v>58</v>
      </c>
      <c r="C455" s="79" t="s">
        <v>233</v>
      </c>
      <c r="D455" s="79" t="s">
        <v>21</v>
      </c>
      <c r="E455" s="79" t="s">
        <v>99</v>
      </c>
      <c r="F455" s="40" t="s">
        <v>135</v>
      </c>
      <c r="G455" s="41"/>
      <c r="H455" s="66">
        <f>H456</f>
        <v>42000</v>
      </c>
      <c r="I455" s="66">
        <f t="shared" ref="I455:M455" si="1294">I456</f>
        <v>42000</v>
      </c>
      <c r="J455" s="66">
        <f t="shared" si="1294"/>
        <v>42000</v>
      </c>
      <c r="K455" s="66">
        <f t="shared" si="1294"/>
        <v>0</v>
      </c>
      <c r="L455" s="66">
        <f t="shared" si="1294"/>
        <v>0</v>
      </c>
      <c r="M455" s="66">
        <f t="shared" si="1294"/>
        <v>0</v>
      </c>
      <c r="N455" s="66">
        <f t="shared" si="1109"/>
        <v>42000</v>
      </c>
      <c r="O455" s="66">
        <f t="shared" si="1110"/>
        <v>42000</v>
      </c>
      <c r="P455" s="66">
        <f t="shared" si="1111"/>
        <v>42000</v>
      </c>
      <c r="Q455" s="66">
        <f t="shared" ref="Q455:S456" si="1295">Q456</f>
        <v>0</v>
      </c>
      <c r="R455" s="66">
        <f t="shared" si="1295"/>
        <v>0</v>
      </c>
      <c r="S455" s="66">
        <f t="shared" si="1295"/>
        <v>0</v>
      </c>
      <c r="T455" s="66">
        <f t="shared" si="1217"/>
        <v>42000</v>
      </c>
      <c r="U455" s="66">
        <f t="shared" si="1218"/>
        <v>42000</v>
      </c>
      <c r="V455" s="66">
        <f t="shared" si="1219"/>
        <v>42000</v>
      </c>
      <c r="W455" s="66">
        <f t="shared" ref="W455:Y456" si="1296">W456</f>
        <v>0</v>
      </c>
      <c r="X455" s="66">
        <f t="shared" si="1296"/>
        <v>0</v>
      </c>
      <c r="Y455" s="66">
        <f t="shared" si="1296"/>
        <v>0</v>
      </c>
      <c r="Z455" s="66">
        <f t="shared" si="1221"/>
        <v>42000</v>
      </c>
      <c r="AA455" s="66">
        <f t="shared" si="1222"/>
        <v>42000</v>
      </c>
      <c r="AB455" s="66">
        <f t="shared" si="1223"/>
        <v>42000</v>
      </c>
      <c r="AC455" s="66">
        <f t="shared" ref="AC455:AE456" si="1297">AC456</f>
        <v>0</v>
      </c>
      <c r="AD455" s="66">
        <f t="shared" si="1297"/>
        <v>0</v>
      </c>
      <c r="AE455" s="66">
        <f t="shared" si="1297"/>
        <v>0</v>
      </c>
      <c r="AF455" s="66">
        <f t="shared" si="1225"/>
        <v>42000</v>
      </c>
      <c r="AG455" s="66">
        <f t="shared" si="1226"/>
        <v>42000</v>
      </c>
      <c r="AH455" s="66">
        <f t="shared" si="1227"/>
        <v>42000</v>
      </c>
      <c r="AI455" s="66">
        <f t="shared" ref="AI455:AK456" si="1298">AI456</f>
        <v>0</v>
      </c>
      <c r="AJ455" s="66">
        <f t="shared" si="1298"/>
        <v>0</v>
      </c>
      <c r="AK455" s="66">
        <f t="shared" si="1298"/>
        <v>0</v>
      </c>
      <c r="AL455" s="66">
        <f t="shared" si="1229"/>
        <v>42000</v>
      </c>
      <c r="AM455" s="66">
        <f t="shared" si="1230"/>
        <v>42000</v>
      </c>
      <c r="AN455" s="66">
        <f t="shared" si="1231"/>
        <v>42000</v>
      </c>
      <c r="AO455" s="66">
        <f t="shared" ref="AO455:AQ456" si="1299">AO456</f>
        <v>0</v>
      </c>
      <c r="AP455" s="66">
        <f t="shared" si="1299"/>
        <v>0</v>
      </c>
      <c r="AQ455" s="66">
        <f t="shared" si="1299"/>
        <v>0</v>
      </c>
      <c r="AR455" s="66">
        <f t="shared" si="1233"/>
        <v>42000</v>
      </c>
      <c r="AS455" s="66">
        <f t="shared" si="1234"/>
        <v>42000</v>
      </c>
      <c r="AT455" s="66">
        <f t="shared" si="1235"/>
        <v>42000</v>
      </c>
    </row>
    <row r="456" spans="1:46" ht="25.5">
      <c r="A456" s="151"/>
      <c r="B456" s="136" t="s">
        <v>207</v>
      </c>
      <c r="C456" s="79" t="s">
        <v>233</v>
      </c>
      <c r="D456" s="79" t="s">
        <v>21</v>
      </c>
      <c r="E456" s="79" t="s">
        <v>99</v>
      </c>
      <c r="F456" s="40" t="s">
        <v>135</v>
      </c>
      <c r="G456" s="41" t="s">
        <v>32</v>
      </c>
      <c r="H456" s="66">
        <f>H457</f>
        <v>42000</v>
      </c>
      <c r="I456" s="66">
        <f t="shared" ref="I456:M456" si="1300">I457</f>
        <v>42000</v>
      </c>
      <c r="J456" s="66">
        <f t="shared" si="1300"/>
        <v>42000</v>
      </c>
      <c r="K456" s="66">
        <f t="shared" si="1300"/>
        <v>0</v>
      </c>
      <c r="L456" s="66">
        <f t="shared" si="1300"/>
        <v>0</v>
      </c>
      <c r="M456" s="66">
        <f t="shared" si="1300"/>
        <v>0</v>
      </c>
      <c r="N456" s="66">
        <f t="shared" si="1109"/>
        <v>42000</v>
      </c>
      <c r="O456" s="66">
        <f t="shared" si="1110"/>
        <v>42000</v>
      </c>
      <c r="P456" s="66">
        <f t="shared" si="1111"/>
        <v>42000</v>
      </c>
      <c r="Q456" s="66">
        <f t="shared" si="1295"/>
        <v>0</v>
      </c>
      <c r="R456" s="66">
        <f t="shared" si="1295"/>
        <v>0</v>
      </c>
      <c r="S456" s="66">
        <f t="shared" si="1295"/>
        <v>0</v>
      </c>
      <c r="T456" s="66">
        <f t="shared" si="1217"/>
        <v>42000</v>
      </c>
      <c r="U456" s="66">
        <f t="shared" si="1218"/>
        <v>42000</v>
      </c>
      <c r="V456" s="66">
        <f t="shared" si="1219"/>
        <v>42000</v>
      </c>
      <c r="W456" s="66">
        <f t="shared" si="1296"/>
        <v>0</v>
      </c>
      <c r="X456" s="66">
        <f t="shared" si="1296"/>
        <v>0</v>
      </c>
      <c r="Y456" s="66">
        <f t="shared" si="1296"/>
        <v>0</v>
      </c>
      <c r="Z456" s="66">
        <f t="shared" si="1221"/>
        <v>42000</v>
      </c>
      <c r="AA456" s="66">
        <f t="shared" si="1222"/>
        <v>42000</v>
      </c>
      <c r="AB456" s="66">
        <f t="shared" si="1223"/>
        <v>42000</v>
      </c>
      <c r="AC456" s="66">
        <f t="shared" si="1297"/>
        <v>0</v>
      </c>
      <c r="AD456" s="66">
        <f t="shared" si="1297"/>
        <v>0</v>
      </c>
      <c r="AE456" s="66">
        <f t="shared" si="1297"/>
        <v>0</v>
      </c>
      <c r="AF456" s="66">
        <f t="shared" si="1225"/>
        <v>42000</v>
      </c>
      <c r="AG456" s="66">
        <f t="shared" si="1226"/>
        <v>42000</v>
      </c>
      <c r="AH456" s="66">
        <f t="shared" si="1227"/>
        <v>42000</v>
      </c>
      <c r="AI456" s="66">
        <f t="shared" si="1298"/>
        <v>0</v>
      </c>
      <c r="AJ456" s="66">
        <f t="shared" si="1298"/>
        <v>0</v>
      </c>
      <c r="AK456" s="66">
        <f t="shared" si="1298"/>
        <v>0</v>
      </c>
      <c r="AL456" s="66">
        <f t="shared" si="1229"/>
        <v>42000</v>
      </c>
      <c r="AM456" s="66">
        <f t="shared" si="1230"/>
        <v>42000</v>
      </c>
      <c r="AN456" s="66">
        <f t="shared" si="1231"/>
        <v>42000</v>
      </c>
      <c r="AO456" s="66">
        <f t="shared" si="1299"/>
        <v>0</v>
      </c>
      <c r="AP456" s="66">
        <f t="shared" si="1299"/>
        <v>0</v>
      </c>
      <c r="AQ456" s="66">
        <f t="shared" si="1299"/>
        <v>0</v>
      </c>
      <c r="AR456" s="66">
        <f t="shared" si="1233"/>
        <v>42000</v>
      </c>
      <c r="AS456" s="66">
        <f t="shared" si="1234"/>
        <v>42000</v>
      </c>
      <c r="AT456" s="66">
        <f t="shared" si="1235"/>
        <v>42000</v>
      </c>
    </row>
    <row r="457" spans="1:46" ht="25.5">
      <c r="A457" s="151"/>
      <c r="B457" s="77" t="s">
        <v>34</v>
      </c>
      <c r="C457" s="79" t="s">
        <v>233</v>
      </c>
      <c r="D457" s="79" t="s">
        <v>21</v>
      </c>
      <c r="E457" s="79" t="s">
        <v>99</v>
      </c>
      <c r="F457" s="40" t="s">
        <v>135</v>
      </c>
      <c r="G457" s="41" t="s">
        <v>33</v>
      </c>
      <c r="H457" s="66">
        <v>42000</v>
      </c>
      <c r="I457" s="66">
        <v>42000</v>
      </c>
      <c r="J457" s="66">
        <v>42000</v>
      </c>
      <c r="K457" s="66"/>
      <c r="L457" s="66"/>
      <c r="M457" s="66"/>
      <c r="N457" s="66">
        <f t="shared" si="1109"/>
        <v>42000</v>
      </c>
      <c r="O457" s="66">
        <f t="shared" si="1110"/>
        <v>42000</v>
      </c>
      <c r="P457" s="66">
        <f t="shared" si="1111"/>
        <v>42000</v>
      </c>
      <c r="Q457" s="66"/>
      <c r="R457" s="66"/>
      <c r="S457" s="66"/>
      <c r="T457" s="66">
        <f t="shared" si="1217"/>
        <v>42000</v>
      </c>
      <c r="U457" s="66">
        <f t="shared" si="1218"/>
        <v>42000</v>
      </c>
      <c r="V457" s="66">
        <f t="shared" si="1219"/>
        <v>42000</v>
      </c>
      <c r="W457" s="66"/>
      <c r="X457" s="66"/>
      <c r="Y457" s="66"/>
      <c r="Z457" s="66">
        <f t="shared" si="1221"/>
        <v>42000</v>
      </c>
      <c r="AA457" s="66">
        <f t="shared" si="1222"/>
        <v>42000</v>
      </c>
      <c r="AB457" s="66">
        <f t="shared" si="1223"/>
        <v>42000</v>
      </c>
      <c r="AC457" s="66"/>
      <c r="AD457" s="66"/>
      <c r="AE457" s="66"/>
      <c r="AF457" s="66">
        <f t="shared" si="1225"/>
        <v>42000</v>
      </c>
      <c r="AG457" s="66">
        <f t="shared" si="1226"/>
        <v>42000</v>
      </c>
      <c r="AH457" s="66">
        <f t="shared" si="1227"/>
        <v>42000</v>
      </c>
      <c r="AI457" s="66"/>
      <c r="AJ457" s="66"/>
      <c r="AK457" s="66"/>
      <c r="AL457" s="66">
        <f t="shared" si="1229"/>
        <v>42000</v>
      </c>
      <c r="AM457" s="66">
        <f t="shared" si="1230"/>
        <v>42000</v>
      </c>
      <c r="AN457" s="66">
        <f t="shared" si="1231"/>
        <v>42000</v>
      </c>
      <c r="AO457" s="66"/>
      <c r="AP457" s="66"/>
      <c r="AQ457" s="66"/>
      <c r="AR457" s="66">
        <f t="shared" si="1233"/>
        <v>42000</v>
      </c>
      <c r="AS457" s="66">
        <f t="shared" si="1234"/>
        <v>42000</v>
      </c>
      <c r="AT457" s="66">
        <f t="shared" si="1235"/>
        <v>42000</v>
      </c>
    </row>
    <row r="458" spans="1:46">
      <c r="A458" s="151"/>
      <c r="B458" s="4"/>
      <c r="C458" s="4"/>
      <c r="D458" s="4"/>
      <c r="E458" s="4"/>
      <c r="F458" s="5"/>
      <c r="G458" s="17"/>
      <c r="H458" s="63"/>
      <c r="I458" s="63"/>
      <c r="J458" s="63"/>
      <c r="K458" s="63"/>
      <c r="L458" s="63"/>
      <c r="M458" s="63"/>
      <c r="N458" s="63"/>
      <c r="O458" s="63"/>
      <c r="P458" s="63"/>
      <c r="Q458" s="63"/>
      <c r="R458" s="63"/>
      <c r="S458" s="63"/>
      <c r="T458" s="63"/>
      <c r="U458" s="63"/>
      <c r="V458" s="63"/>
      <c r="W458" s="63"/>
      <c r="X458" s="63"/>
      <c r="Y458" s="63"/>
      <c r="Z458" s="63"/>
      <c r="AA458" s="63"/>
      <c r="AB458" s="63"/>
      <c r="AC458" s="63"/>
      <c r="AD458" s="63"/>
      <c r="AE458" s="63"/>
      <c r="AF458" s="63"/>
      <c r="AG458" s="63"/>
      <c r="AH458" s="63"/>
      <c r="AI458" s="63"/>
      <c r="AJ458" s="63"/>
      <c r="AK458" s="63"/>
      <c r="AL458" s="63"/>
      <c r="AM458" s="63"/>
      <c r="AN458" s="63"/>
      <c r="AO458" s="63"/>
      <c r="AP458" s="63"/>
      <c r="AQ458" s="63"/>
      <c r="AR458" s="63"/>
      <c r="AS458" s="63"/>
      <c r="AT458" s="63"/>
    </row>
    <row r="459" spans="1:46" ht="45">
      <c r="A459" s="26" t="s">
        <v>8</v>
      </c>
      <c r="B459" s="102" t="s">
        <v>235</v>
      </c>
      <c r="C459" s="7" t="s">
        <v>8</v>
      </c>
      <c r="D459" s="7" t="s">
        <v>21</v>
      </c>
      <c r="E459" s="7" t="s">
        <v>99</v>
      </c>
      <c r="F459" s="7" t="s">
        <v>100</v>
      </c>
      <c r="G459" s="18"/>
      <c r="H459" s="64">
        <f>+H460</f>
        <v>2035586.02</v>
      </c>
      <c r="I459" s="64">
        <f t="shared" ref="I459:M459" si="1301">+I460</f>
        <v>1927586.02</v>
      </c>
      <c r="J459" s="64">
        <f t="shared" si="1301"/>
        <v>1108350.33</v>
      </c>
      <c r="K459" s="64">
        <f t="shared" si="1301"/>
        <v>213001.28</v>
      </c>
      <c r="L459" s="64">
        <f t="shared" si="1301"/>
        <v>0</v>
      </c>
      <c r="M459" s="64">
        <f t="shared" si="1301"/>
        <v>0</v>
      </c>
      <c r="N459" s="64">
        <f t="shared" si="1109"/>
        <v>2248587.2999999998</v>
      </c>
      <c r="O459" s="64">
        <f t="shared" si="1110"/>
        <v>1927586.02</v>
      </c>
      <c r="P459" s="64">
        <f t="shared" si="1111"/>
        <v>1108350.33</v>
      </c>
      <c r="Q459" s="64">
        <f t="shared" ref="Q459:S459" si="1302">+Q460</f>
        <v>56195.76</v>
      </c>
      <c r="R459" s="64">
        <f t="shared" si="1302"/>
        <v>0</v>
      </c>
      <c r="S459" s="64">
        <f t="shared" si="1302"/>
        <v>0</v>
      </c>
      <c r="T459" s="64">
        <f t="shared" ref="T459:T462" si="1303">N459+Q459</f>
        <v>2304783.0599999996</v>
      </c>
      <c r="U459" s="64">
        <f t="shared" ref="U459:U462" si="1304">O459+R459</f>
        <v>1927586.02</v>
      </c>
      <c r="V459" s="64">
        <f t="shared" ref="V459:V462" si="1305">P459+S459</f>
        <v>1108350.33</v>
      </c>
      <c r="W459" s="64">
        <f t="shared" ref="W459:Y459" si="1306">+W460</f>
        <v>0</v>
      </c>
      <c r="X459" s="64">
        <f t="shared" si="1306"/>
        <v>0</v>
      </c>
      <c r="Y459" s="64">
        <f t="shared" si="1306"/>
        <v>0</v>
      </c>
      <c r="Z459" s="64">
        <f t="shared" ref="Z459:Z462" si="1307">T459+W459</f>
        <v>2304783.0599999996</v>
      </c>
      <c r="AA459" s="64">
        <f t="shared" ref="AA459:AA462" si="1308">U459+X459</f>
        <v>1927586.02</v>
      </c>
      <c r="AB459" s="64">
        <f t="shared" ref="AB459:AB462" si="1309">V459+Y459</f>
        <v>1108350.33</v>
      </c>
      <c r="AC459" s="64">
        <f t="shared" ref="AC459:AE459" si="1310">+AC460</f>
        <v>0</v>
      </c>
      <c r="AD459" s="64">
        <f t="shared" si="1310"/>
        <v>0</v>
      </c>
      <c r="AE459" s="64">
        <f t="shared" si="1310"/>
        <v>0</v>
      </c>
      <c r="AF459" s="64">
        <f t="shared" ref="AF459:AF462" si="1311">Z459+AC459</f>
        <v>2304783.0599999996</v>
      </c>
      <c r="AG459" s="64">
        <f t="shared" ref="AG459:AG462" si="1312">AA459+AD459</f>
        <v>1927586.02</v>
      </c>
      <c r="AH459" s="64">
        <f t="shared" ref="AH459:AH462" si="1313">AB459+AE459</f>
        <v>1108350.33</v>
      </c>
      <c r="AI459" s="64">
        <f t="shared" ref="AI459:AK459" si="1314">+AI460</f>
        <v>0</v>
      </c>
      <c r="AJ459" s="64">
        <f t="shared" si="1314"/>
        <v>0</v>
      </c>
      <c r="AK459" s="64">
        <f t="shared" si="1314"/>
        <v>0</v>
      </c>
      <c r="AL459" s="64">
        <f t="shared" ref="AL459:AL462" si="1315">AF459+AI459</f>
        <v>2304783.0599999996</v>
      </c>
      <c r="AM459" s="64">
        <f t="shared" ref="AM459:AM462" si="1316">AG459+AJ459</f>
        <v>1927586.02</v>
      </c>
      <c r="AN459" s="64">
        <f t="shared" ref="AN459:AN462" si="1317">AH459+AK459</f>
        <v>1108350.33</v>
      </c>
      <c r="AO459" s="64">
        <f t="shared" ref="AO459:AQ459" si="1318">+AO460</f>
        <v>0</v>
      </c>
      <c r="AP459" s="64">
        <f t="shared" si="1318"/>
        <v>0</v>
      </c>
      <c r="AQ459" s="64">
        <f t="shared" si="1318"/>
        <v>0</v>
      </c>
      <c r="AR459" s="64">
        <f t="shared" ref="AR459:AR462" si="1319">AL459+AO459</f>
        <v>2304783.0599999996</v>
      </c>
      <c r="AS459" s="64">
        <f t="shared" ref="AS459:AS462" si="1320">AM459+AP459</f>
        <v>1927586.02</v>
      </c>
      <c r="AT459" s="64">
        <f t="shared" ref="AT459:AT462" si="1321">AN459+AQ459</f>
        <v>1108350.33</v>
      </c>
    </row>
    <row r="460" spans="1:46" ht="16.5" customHeight="1">
      <c r="A460" s="150"/>
      <c r="B460" s="88" t="s">
        <v>44</v>
      </c>
      <c r="C460" s="5" t="s">
        <v>8</v>
      </c>
      <c r="D460" s="5" t="s">
        <v>21</v>
      </c>
      <c r="E460" s="5" t="s">
        <v>99</v>
      </c>
      <c r="F460" s="60" t="s">
        <v>154</v>
      </c>
      <c r="G460" s="17"/>
      <c r="H460" s="63">
        <f>H461</f>
        <v>2035586.02</v>
      </c>
      <c r="I460" s="63">
        <f t="shared" ref="I460:M460" si="1322">I461</f>
        <v>1927586.02</v>
      </c>
      <c r="J460" s="63">
        <f t="shared" si="1322"/>
        <v>1108350.33</v>
      </c>
      <c r="K460" s="63">
        <f t="shared" si="1322"/>
        <v>213001.28</v>
      </c>
      <c r="L460" s="63">
        <f t="shared" si="1322"/>
        <v>0</v>
      </c>
      <c r="M460" s="63">
        <f t="shared" si="1322"/>
        <v>0</v>
      </c>
      <c r="N460" s="63">
        <f t="shared" si="1109"/>
        <v>2248587.2999999998</v>
      </c>
      <c r="O460" s="63">
        <f t="shared" si="1110"/>
        <v>1927586.02</v>
      </c>
      <c r="P460" s="63">
        <f t="shared" si="1111"/>
        <v>1108350.33</v>
      </c>
      <c r="Q460" s="63">
        <f t="shared" ref="Q460:S461" si="1323">Q461</f>
        <v>56195.76</v>
      </c>
      <c r="R460" s="63">
        <f t="shared" si="1323"/>
        <v>0</v>
      </c>
      <c r="S460" s="63">
        <f t="shared" si="1323"/>
        <v>0</v>
      </c>
      <c r="T460" s="63">
        <f t="shared" si="1303"/>
        <v>2304783.0599999996</v>
      </c>
      <c r="U460" s="63">
        <f t="shared" si="1304"/>
        <v>1927586.02</v>
      </c>
      <c r="V460" s="63">
        <f t="shared" si="1305"/>
        <v>1108350.33</v>
      </c>
      <c r="W460" s="63">
        <f t="shared" ref="W460:Y461" si="1324">W461</f>
        <v>0</v>
      </c>
      <c r="X460" s="63">
        <f t="shared" si="1324"/>
        <v>0</v>
      </c>
      <c r="Y460" s="63">
        <f t="shared" si="1324"/>
        <v>0</v>
      </c>
      <c r="Z460" s="63">
        <f t="shared" si="1307"/>
        <v>2304783.0599999996</v>
      </c>
      <c r="AA460" s="63">
        <f t="shared" si="1308"/>
        <v>1927586.02</v>
      </c>
      <c r="AB460" s="63">
        <f t="shared" si="1309"/>
        <v>1108350.33</v>
      </c>
      <c r="AC460" s="63">
        <f t="shared" ref="AC460:AE461" si="1325">AC461</f>
        <v>0</v>
      </c>
      <c r="AD460" s="63">
        <f t="shared" si="1325"/>
        <v>0</v>
      </c>
      <c r="AE460" s="63">
        <f t="shared" si="1325"/>
        <v>0</v>
      </c>
      <c r="AF460" s="63">
        <f t="shared" si="1311"/>
        <v>2304783.0599999996</v>
      </c>
      <c r="AG460" s="63">
        <f t="shared" si="1312"/>
        <v>1927586.02</v>
      </c>
      <c r="AH460" s="63">
        <f t="shared" si="1313"/>
        <v>1108350.33</v>
      </c>
      <c r="AI460" s="63">
        <f t="shared" ref="AI460:AK461" si="1326">AI461</f>
        <v>0</v>
      </c>
      <c r="AJ460" s="63">
        <f t="shared" si="1326"/>
        <v>0</v>
      </c>
      <c r="AK460" s="63">
        <f t="shared" si="1326"/>
        <v>0</v>
      </c>
      <c r="AL460" s="63">
        <f t="shared" si="1315"/>
        <v>2304783.0599999996</v>
      </c>
      <c r="AM460" s="63">
        <f t="shared" si="1316"/>
        <v>1927586.02</v>
      </c>
      <c r="AN460" s="63">
        <f t="shared" si="1317"/>
        <v>1108350.33</v>
      </c>
      <c r="AO460" s="63">
        <f>AO461+AO463</f>
        <v>0</v>
      </c>
      <c r="AP460" s="63">
        <f t="shared" ref="AP460:AQ460" si="1327">AP461+AP463</f>
        <v>0</v>
      </c>
      <c r="AQ460" s="63">
        <f t="shared" si="1327"/>
        <v>0</v>
      </c>
      <c r="AR460" s="63">
        <f t="shared" si="1319"/>
        <v>2304783.0599999996</v>
      </c>
      <c r="AS460" s="63">
        <f t="shared" si="1320"/>
        <v>1927586.02</v>
      </c>
      <c r="AT460" s="63">
        <f t="shared" si="1321"/>
        <v>1108350.33</v>
      </c>
    </row>
    <row r="461" spans="1:46" ht="25.5">
      <c r="A461" s="150"/>
      <c r="B461" s="88" t="s">
        <v>207</v>
      </c>
      <c r="C461" s="5" t="s">
        <v>8</v>
      </c>
      <c r="D461" s="5" t="s">
        <v>21</v>
      </c>
      <c r="E461" s="5" t="s">
        <v>99</v>
      </c>
      <c r="F461" s="60" t="s">
        <v>154</v>
      </c>
      <c r="G461" s="41" t="s">
        <v>32</v>
      </c>
      <c r="H461" s="63">
        <f t="shared" ref="H461:M461" si="1328">H462</f>
        <v>2035586.02</v>
      </c>
      <c r="I461" s="63">
        <f t="shared" si="1328"/>
        <v>1927586.02</v>
      </c>
      <c r="J461" s="63">
        <f t="shared" si="1328"/>
        <v>1108350.33</v>
      </c>
      <c r="K461" s="63">
        <f t="shared" si="1328"/>
        <v>213001.28</v>
      </c>
      <c r="L461" s="63">
        <f t="shared" si="1328"/>
        <v>0</v>
      </c>
      <c r="M461" s="63">
        <f t="shared" si="1328"/>
        <v>0</v>
      </c>
      <c r="N461" s="63">
        <f t="shared" si="1109"/>
        <v>2248587.2999999998</v>
      </c>
      <c r="O461" s="63">
        <f t="shared" si="1110"/>
        <v>1927586.02</v>
      </c>
      <c r="P461" s="63">
        <f t="shared" si="1111"/>
        <v>1108350.33</v>
      </c>
      <c r="Q461" s="63">
        <f t="shared" si="1323"/>
        <v>56195.76</v>
      </c>
      <c r="R461" s="63">
        <f t="shared" si="1323"/>
        <v>0</v>
      </c>
      <c r="S461" s="63">
        <f t="shared" si="1323"/>
        <v>0</v>
      </c>
      <c r="T461" s="63">
        <f t="shared" si="1303"/>
        <v>2304783.0599999996</v>
      </c>
      <c r="U461" s="63">
        <f t="shared" si="1304"/>
        <v>1927586.02</v>
      </c>
      <c r="V461" s="63">
        <f t="shared" si="1305"/>
        <v>1108350.33</v>
      </c>
      <c r="W461" s="63">
        <f t="shared" si="1324"/>
        <v>0</v>
      </c>
      <c r="X461" s="63">
        <f t="shared" si="1324"/>
        <v>0</v>
      </c>
      <c r="Y461" s="63">
        <f t="shared" si="1324"/>
        <v>0</v>
      </c>
      <c r="Z461" s="63">
        <f t="shared" si="1307"/>
        <v>2304783.0599999996</v>
      </c>
      <c r="AA461" s="63">
        <f t="shared" si="1308"/>
        <v>1927586.02</v>
      </c>
      <c r="AB461" s="63">
        <f t="shared" si="1309"/>
        <v>1108350.33</v>
      </c>
      <c r="AC461" s="63">
        <f t="shared" si="1325"/>
        <v>0</v>
      </c>
      <c r="AD461" s="63">
        <f t="shared" si="1325"/>
        <v>0</v>
      </c>
      <c r="AE461" s="63">
        <f t="shared" si="1325"/>
        <v>0</v>
      </c>
      <c r="AF461" s="63">
        <f t="shared" si="1311"/>
        <v>2304783.0599999996</v>
      </c>
      <c r="AG461" s="63">
        <f t="shared" si="1312"/>
        <v>1927586.02</v>
      </c>
      <c r="AH461" s="63">
        <f t="shared" si="1313"/>
        <v>1108350.33</v>
      </c>
      <c r="AI461" s="63">
        <f t="shared" si="1326"/>
        <v>0</v>
      </c>
      <c r="AJ461" s="63">
        <f t="shared" si="1326"/>
        <v>0</v>
      </c>
      <c r="AK461" s="63">
        <f t="shared" si="1326"/>
        <v>0</v>
      </c>
      <c r="AL461" s="63">
        <f t="shared" si="1315"/>
        <v>2304783.0599999996</v>
      </c>
      <c r="AM461" s="63">
        <f t="shared" si="1316"/>
        <v>1927586.02</v>
      </c>
      <c r="AN461" s="63">
        <f t="shared" si="1317"/>
        <v>1108350.33</v>
      </c>
      <c r="AO461" s="63">
        <f t="shared" ref="AO461:AQ461" si="1329">AO462</f>
        <v>-137000</v>
      </c>
      <c r="AP461" s="63">
        <f t="shared" si="1329"/>
        <v>0</v>
      </c>
      <c r="AQ461" s="63">
        <f t="shared" si="1329"/>
        <v>0</v>
      </c>
      <c r="AR461" s="63">
        <f t="shared" si="1319"/>
        <v>2167783.0599999996</v>
      </c>
      <c r="AS461" s="63">
        <f t="shared" si="1320"/>
        <v>1927586.02</v>
      </c>
      <c r="AT461" s="63">
        <f t="shared" si="1321"/>
        <v>1108350.33</v>
      </c>
    </row>
    <row r="462" spans="1:46" ht="25.5">
      <c r="A462" s="248"/>
      <c r="B462" s="77" t="s">
        <v>34</v>
      </c>
      <c r="C462" s="5" t="s">
        <v>8</v>
      </c>
      <c r="D462" s="5" t="s">
        <v>21</v>
      </c>
      <c r="E462" s="5" t="s">
        <v>99</v>
      </c>
      <c r="F462" s="60" t="s">
        <v>154</v>
      </c>
      <c r="G462" s="41" t="s">
        <v>33</v>
      </c>
      <c r="H462" s="66">
        <f>1515586.02+520000</f>
        <v>2035586.02</v>
      </c>
      <c r="I462" s="66">
        <f>1515586.02+412000</f>
        <v>1927586.02</v>
      </c>
      <c r="J462" s="67">
        <f>696350.33+412000</f>
        <v>1108350.33</v>
      </c>
      <c r="K462" s="66">
        <v>213001.28</v>
      </c>
      <c r="L462" s="66"/>
      <c r="M462" s="67"/>
      <c r="N462" s="66">
        <f t="shared" si="1109"/>
        <v>2248587.2999999998</v>
      </c>
      <c r="O462" s="66">
        <f t="shared" si="1110"/>
        <v>1927586.02</v>
      </c>
      <c r="P462" s="67">
        <f t="shared" si="1111"/>
        <v>1108350.33</v>
      </c>
      <c r="Q462" s="66">
        <v>56195.76</v>
      </c>
      <c r="R462" s="66"/>
      <c r="S462" s="67"/>
      <c r="T462" s="66">
        <f t="shared" si="1303"/>
        <v>2304783.0599999996</v>
      </c>
      <c r="U462" s="66">
        <f t="shared" si="1304"/>
        <v>1927586.02</v>
      </c>
      <c r="V462" s="67">
        <f t="shared" si="1305"/>
        <v>1108350.33</v>
      </c>
      <c r="W462" s="66"/>
      <c r="X462" s="66"/>
      <c r="Y462" s="67"/>
      <c r="Z462" s="66">
        <f t="shared" si="1307"/>
        <v>2304783.0599999996</v>
      </c>
      <c r="AA462" s="66">
        <f t="shared" si="1308"/>
        <v>1927586.02</v>
      </c>
      <c r="AB462" s="67">
        <f t="shared" si="1309"/>
        <v>1108350.33</v>
      </c>
      <c r="AC462" s="66"/>
      <c r="AD462" s="66"/>
      <c r="AE462" s="67"/>
      <c r="AF462" s="66">
        <f t="shared" si="1311"/>
        <v>2304783.0599999996</v>
      </c>
      <c r="AG462" s="66">
        <f t="shared" si="1312"/>
        <v>1927586.02</v>
      </c>
      <c r="AH462" s="67">
        <f t="shared" si="1313"/>
        <v>1108350.33</v>
      </c>
      <c r="AI462" s="66"/>
      <c r="AJ462" s="66"/>
      <c r="AK462" s="67"/>
      <c r="AL462" s="66">
        <f t="shared" si="1315"/>
        <v>2304783.0599999996</v>
      </c>
      <c r="AM462" s="66">
        <f t="shared" si="1316"/>
        <v>1927586.02</v>
      </c>
      <c r="AN462" s="67">
        <f t="shared" si="1317"/>
        <v>1108350.33</v>
      </c>
      <c r="AO462" s="66">
        <v>-137000</v>
      </c>
      <c r="AP462" s="66"/>
      <c r="AQ462" s="67"/>
      <c r="AR462" s="66">
        <f t="shared" si="1319"/>
        <v>2167783.0599999996</v>
      </c>
      <c r="AS462" s="66">
        <f t="shared" si="1320"/>
        <v>1927586.02</v>
      </c>
      <c r="AT462" s="67">
        <f t="shared" si="1321"/>
        <v>1108350.33</v>
      </c>
    </row>
    <row r="463" spans="1:46" ht="25.5">
      <c r="A463" s="248"/>
      <c r="B463" s="80" t="s">
        <v>41</v>
      </c>
      <c r="C463" s="5" t="s">
        <v>8</v>
      </c>
      <c r="D463" s="5" t="s">
        <v>21</v>
      </c>
      <c r="E463" s="5" t="s">
        <v>99</v>
      </c>
      <c r="F463" s="60" t="s">
        <v>154</v>
      </c>
      <c r="G463" s="41" t="s">
        <v>39</v>
      </c>
      <c r="H463" s="66"/>
      <c r="I463" s="66"/>
      <c r="J463" s="67"/>
      <c r="K463" s="66"/>
      <c r="L463" s="66"/>
      <c r="M463" s="67"/>
      <c r="N463" s="66"/>
      <c r="O463" s="66"/>
      <c r="P463" s="67"/>
      <c r="Q463" s="66"/>
      <c r="R463" s="66"/>
      <c r="S463" s="67"/>
      <c r="T463" s="66"/>
      <c r="U463" s="66"/>
      <c r="V463" s="67"/>
      <c r="W463" s="66"/>
      <c r="X463" s="66"/>
      <c r="Y463" s="67"/>
      <c r="Z463" s="66"/>
      <c r="AA463" s="66"/>
      <c r="AB463" s="67"/>
      <c r="AC463" s="66"/>
      <c r="AD463" s="66"/>
      <c r="AE463" s="67"/>
      <c r="AF463" s="66"/>
      <c r="AG463" s="66"/>
      <c r="AH463" s="67"/>
      <c r="AI463" s="66"/>
      <c r="AJ463" s="66"/>
      <c r="AK463" s="67"/>
      <c r="AL463" s="66"/>
      <c r="AM463" s="66"/>
      <c r="AN463" s="67"/>
      <c r="AO463" s="66">
        <f>AO464</f>
        <v>137000</v>
      </c>
      <c r="AP463" s="66">
        <f t="shared" ref="AP463:AQ463" si="1330">AP464</f>
        <v>0</v>
      </c>
      <c r="AQ463" s="66">
        <f t="shared" si="1330"/>
        <v>0</v>
      </c>
      <c r="AR463" s="66">
        <f t="shared" ref="AR463:AR464" si="1331">AL463+AO463</f>
        <v>137000</v>
      </c>
      <c r="AS463" s="66">
        <f t="shared" ref="AS463:AS464" si="1332">AM463+AP463</f>
        <v>0</v>
      </c>
      <c r="AT463" s="67">
        <f t="shared" ref="AT463:AT464" si="1333">AN463+AQ463</f>
        <v>0</v>
      </c>
    </row>
    <row r="464" spans="1:46">
      <c r="A464" s="248"/>
      <c r="B464" s="108" t="s">
        <v>42</v>
      </c>
      <c r="C464" s="5" t="s">
        <v>8</v>
      </c>
      <c r="D464" s="5" t="s">
        <v>21</v>
      </c>
      <c r="E464" s="5" t="s">
        <v>99</v>
      </c>
      <c r="F464" s="60" t="s">
        <v>154</v>
      </c>
      <c r="G464" s="41" t="s">
        <v>40</v>
      </c>
      <c r="H464" s="66"/>
      <c r="I464" s="66"/>
      <c r="J464" s="67"/>
      <c r="K464" s="66"/>
      <c r="L464" s="66"/>
      <c r="M464" s="67"/>
      <c r="N464" s="66"/>
      <c r="O464" s="66"/>
      <c r="P464" s="67"/>
      <c r="Q464" s="66"/>
      <c r="R464" s="66"/>
      <c r="S464" s="67"/>
      <c r="T464" s="66"/>
      <c r="U464" s="66"/>
      <c r="V464" s="67"/>
      <c r="W464" s="66"/>
      <c r="X464" s="66"/>
      <c r="Y464" s="67"/>
      <c r="Z464" s="66"/>
      <c r="AA464" s="66"/>
      <c r="AB464" s="67"/>
      <c r="AC464" s="66"/>
      <c r="AD464" s="66"/>
      <c r="AE464" s="67"/>
      <c r="AF464" s="66"/>
      <c r="AG464" s="66"/>
      <c r="AH464" s="67"/>
      <c r="AI464" s="66"/>
      <c r="AJ464" s="66"/>
      <c r="AK464" s="67"/>
      <c r="AL464" s="66"/>
      <c r="AM464" s="66"/>
      <c r="AN464" s="67"/>
      <c r="AO464" s="66">
        <v>137000</v>
      </c>
      <c r="AP464" s="66"/>
      <c r="AQ464" s="67"/>
      <c r="AR464" s="66">
        <f t="shared" si="1331"/>
        <v>137000</v>
      </c>
      <c r="AS464" s="66">
        <f t="shared" si="1332"/>
        <v>0</v>
      </c>
      <c r="AT464" s="67">
        <f t="shared" si="1333"/>
        <v>0</v>
      </c>
    </row>
    <row r="465" spans="1:46">
      <c r="A465" s="111"/>
      <c r="B465" s="91"/>
      <c r="C465" s="5"/>
      <c r="D465" s="5"/>
      <c r="E465" s="5"/>
      <c r="F465" s="5"/>
      <c r="G465" s="17"/>
      <c r="H465" s="63"/>
      <c r="I465" s="63"/>
      <c r="J465" s="63"/>
      <c r="K465" s="63"/>
      <c r="L465" s="63"/>
      <c r="M465" s="63"/>
      <c r="N465" s="63"/>
      <c r="O465" s="63"/>
      <c r="P465" s="63"/>
      <c r="Q465" s="63"/>
      <c r="R465" s="63"/>
      <c r="S465" s="63"/>
      <c r="T465" s="63"/>
      <c r="U465" s="63"/>
      <c r="V465" s="63"/>
      <c r="W465" s="63"/>
      <c r="X465" s="63"/>
      <c r="Y465" s="63"/>
      <c r="Z465" s="63"/>
      <c r="AA465" s="63"/>
      <c r="AB465" s="63"/>
      <c r="AC465" s="63"/>
      <c r="AD465" s="63"/>
      <c r="AE465" s="63"/>
      <c r="AF465" s="63"/>
      <c r="AG465" s="63"/>
      <c r="AH465" s="63"/>
      <c r="AI465" s="63"/>
      <c r="AJ465" s="63"/>
      <c r="AK465" s="63"/>
      <c r="AL465" s="63"/>
      <c r="AM465" s="63"/>
      <c r="AN465" s="63"/>
      <c r="AO465" s="63"/>
      <c r="AP465" s="63"/>
      <c r="AQ465" s="63"/>
      <c r="AR465" s="63"/>
      <c r="AS465" s="63"/>
      <c r="AT465" s="63"/>
    </row>
    <row r="466" spans="1:46" ht="45">
      <c r="A466" s="249" t="s">
        <v>17</v>
      </c>
      <c r="B466" s="176" t="s">
        <v>236</v>
      </c>
      <c r="C466" s="6" t="s">
        <v>17</v>
      </c>
      <c r="D466" s="6" t="s">
        <v>21</v>
      </c>
      <c r="E466" s="6" t="s">
        <v>99</v>
      </c>
      <c r="F466" s="6" t="s">
        <v>100</v>
      </c>
      <c r="G466" s="18"/>
      <c r="H466" s="64">
        <f>H467+H482</f>
        <v>26918846</v>
      </c>
      <c r="I466" s="64">
        <f>I467+I482</f>
        <v>21543880.620000001</v>
      </c>
      <c r="J466" s="64">
        <f>J467+J482</f>
        <v>21611505.420000002</v>
      </c>
      <c r="K466" s="64">
        <f t="shared" ref="K466:M466" si="1334">K467+K482</f>
        <v>0</v>
      </c>
      <c r="L466" s="64">
        <f t="shared" si="1334"/>
        <v>0</v>
      </c>
      <c r="M466" s="64">
        <f t="shared" si="1334"/>
        <v>0</v>
      </c>
      <c r="N466" s="64">
        <f t="shared" si="1109"/>
        <v>26918846</v>
      </c>
      <c r="O466" s="64">
        <f t="shared" si="1110"/>
        <v>21543880.620000001</v>
      </c>
      <c r="P466" s="64">
        <f t="shared" si="1111"/>
        <v>21611505.420000002</v>
      </c>
      <c r="Q466" s="64">
        <f t="shared" ref="Q466:S466" si="1335">Q467+Q482</f>
        <v>1226279.9999999998</v>
      </c>
      <c r="R466" s="64">
        <f t="shared" si="1335"/>
        <v>0</v>
      </c>
      <c r="S466" s="64">
        <f t="shared" si="1335"/>
        <v>0</v>
      </c>
      <c r="T466" s="64">
        <f t="shared" ref="T466:T485" si="1336">N466+Q466</f>
        <v>28145126</v>
      </c>
      <c r="U466" s="64">
        <f t="shared" ref="U466:U485" si="1337">O466+R466</f>
        <v>21543880.620000001</v>
      </c>
      <c r="V466" s="64">
        <f t="shared" ref="V466:V485" si="1338">P466+S466</f>
        <v>21611505.420000002</v>
      </c>
      <c r="W466" s="64">
        <f t="shared" ref="W466:Y466" si="1339">W467+W482</f>
        <v>387000</v>
      </c>
      <c r="X466" s="64">
        <f t="shared" si="1339"/>
        <v>0</v>
      </c>
      <c r="Y466" s="64">
        <f t="shared" si="1339"/>
        <v>0</v>
      </c>
      <c r="Z466" s="64">
        <f t="shared" ref="Z466:Z485" si="1340">T466+W466</f>
        <v>28532126</v>
      </c>
      <c r="AA466" s="64">
        <f t="shared" ref="AA466:AA485" si="1341">U466+X466</f>
        <v>21543880.620000001</v>
      </c>
      <c r="AB466" s="64">
        <f t="shared" ref="AB466:AB485" si="1342">V466+Y466</f>
        <v>21611505.420000002</v>
      </c>
      <c r="AC466" s="64">
        <f t="shared" ref="AC466:AE466" si="1343">AC467+AC482</f>
        <v>-6064382.54</v>
      </c>
      <c r="AD466" s="64">
        <f t="shared" si="1343"/>
        <v>0</v>
      </c>
      <c r="AE466" s="64">
        <f t="shared" si="1343"/>
        <v>0</v>
      </c>
      <c r="AF466" s="64">
        <f t="shared" ref="AF466:AF485" si="1344">Z466+AC466</f>
        <v>22467743.460000001</v>
      </c>
      <c r="AG466" s="64">
        <f t="shared" ref="AG466:AG485" si="1345">AA466+AD466</f>
        <v>21543880.620000001</v>
      </c>
      <c r="AH466" s="64">
        <f t="shared" ref="AH466:AH485" si="1346">AB466+AE466</f>
        <v>21611505.420000002</v>
      </c>
      <c r="AI466" s="64">
        <f t="shared" ref="AI466:AK466" si="1347">AI467+AI482</f>
        <v>176595</v>
      </c>
      <c r="AJ466" s="64">
        <f t="shared" si="1347"/>
        <v>0</v>
      </c>
      <c r="AK466" s="64">
        <f t="shared" si="1347"/>
        <v>0</v>
      </c>
      <c r="AL466" s="64">
        <f t="shared" ref="AL466:AL485" si="1348">AF466+AI466</f>
        <v>22644338.460000001</v>
      </c>
      <c r="AM466" s="64">
        <f t="shared" ref="AM466:AM485" si="1349">AG466+AJ466</f>
        <v>21543880.620000001</v>
      </c>
      <c r="AN466" s="64">
        <f t="shared" ref="AN466:AN485" si="1350">AH466+AK466</f>
        <v>21611505.420000002</v>
      </c>
      <c r="AO466" s="64">
        <f t="shared" ref="AO466:AQ466" si="1351">AO467+AO482</f>
        <v>362028.31</v>
      </c>
      <c r="AP466" s="64">
        <f t="shared" si="1351"/>
        <v>0</v>
      </c>
      <c r="AQ466" s="64">
        <f t="shared" si="1351"/>
        <v>0</v>
      </c>
      <c r="AR466" s="64">
        <f t="shared" ref="AR466:AR485" si="1352">AL466+AO466</f>
        <v>23006366.77</v>
      </c>
      <c r="AS466" s="64">
        <f t="shared" ref="AS466:AS485" si="1353">AM466+AP466</f>
        <v>21543880.620000001</v>
      </c>
      <c r="AT466" s="64">
        <f t="shared" ref="AT466:AT485" si="1354">AN466+AQ466</f>
        <v>21611505.420000002</v>
      </c>
    </row>
    <row r="467" spans="1:46" ht="25.5">
      <c r="A467" s="147" t="s">
        <v>254</v>
      </c>
      <c r="B467" s="177" t="s">
        <v>237</v>
      </c>
      <c r="C467" s="6" t="s">
        <v>17</v>
      </c>
      <c r="D467" s="6" t="s">
        <v>3</v>
      </c>
      <c r="E467" s="6" t="s">
        <v>99</v>
      </c>
      <c r="F467" s="6" t="s">
        <v>100</v>
      </c>
      <c r="G467" s="61"/>
      <c r="H467" s="64">
        <f>H468+H479</f>
        <v>26908846</v>
      </c>
      <c r="I467" s="64">
        <f t="shared" ref="I467:J467" si="1355">I468+I479</f>
        <v>21533880.620000001</v>
      </c>
      <c r="J467" s="64">
        <f t="shared" si="1355"/>
        <v>21601905.420000002</v>
      </c>
      <c r="K467" s="64">
        <f t="shared" ref="K467:M467" si="1356">K468+K479</f>
        <v>0</v>
      </c>
      <c r="L467" s="64">
        <f t="shared" si="1356"/>
        <v>0</v>
      </c>
      <c r="M467" s="64">
        <f t="shared" si="1356"/>
        <v>0</v>
      </c>
      <c r="N467" s="64">
        <f t="shared" si="1109"/>
        <v>26908846</v>
      </c>
      <c r="O467" s="64">
        <f t="shared" si="1110"/>
        <v>21533880.620000001</v>
      </c>
      <c r="P467" s="64">
        <f t="shared" si="1111"/>
        <v>21601905.420000002</v>
      </c>
      <c r="Q467" s="64">
        <f t="shared" ref="Q467:S467" si="1357">Q468+Q479</f>
        <v>1226279.9999999998</v>
      </c>
      <c r="R467" s="64">
        <f t="shared" si="1357"/>
        <v>0</v>
      </c>
      <c r="S467" s="64">
        <f t="shared" si="1357"/>
        <v>0</v>
      </c>
      <c r="T467" s="64">
        <f t="shared" si="1336"/>
        <v>28135126</v>
      </c>
      <c r="U467" s="64">
        <f t="shared" si="1337"/>
        <v>21533880.620000001</v>
      </c>
      <c r="V467" s="64">
        <f t="shared" si="1338"/>
        <v>21601905.420000002</v>
      </c>
      <c r="W467" s="64">
        <f>W468+W479+W476</f>
        <v>387000</v>
      </c>
      <c r="X467" s="64">
        <f t="shared" ref="X467:Y467" si="1358">X468+X479+X476</f>
        <v>0</v>
      </c>
      <c r="Y467" s="64">
        <f t="shared" si="1358"/>
        <v>0</v>
      </c>
      <c r="Z467" s="64">
        <f t="shared" si="1340"/>
        <v>28522126</v>
      </c>
      <c r="AA467" s="64">
        <f t="shared" si="1341"/>
        <v>21533880.620000001</v>
      </c>
      <c r="AB467" s="64">
        <f t="shared" si="1342"/>
        <v>21601905.420000002</v>
      </c>
      <c r="AC467" s="64">
        <f>AC468+AC479+AC476</f>
        <v>-6064382.54</v>
      </c>
      <c r="AD467" s="64">
        <f t="shared" ref="AD467:AE467" si="1359">AD468+AD479+AD476</f>
        <v>0</v>
      </c>
      <c r="AE467" s="64">
        <f t="shared" si="1359"/>
        <v>0</v>
      </c>
      <c r="AF467" s="64">
        <f t="shared" si="1344"/>
        <v>22457743.460000001</v>
      </c>
      <c r="AG467" s="64">
        <f t="shared" si="1345"/>
        <v>21533880.620000001</v>
      </c>
      <c r="AH467" s="64">
        <f t="shared" si="1346"/>
        <v>21601905.420000002</v>
      </c>
      <c r="AI467" s="64">
        <f>AI468+AI479+AI476+AI473</f>
        <v>176595</v>
      </c>
      <c r="AJ467" s="64">
        <f t="shared" ref="AJ467:AK467" si="1360">AJ468+AJ479+AJ476+AJ473</f>
        <v>0</v>
      </c>
      <c r="AK467" s="64">
        <f t="shared" si="1360"/>
        <v>0</v>
      </c>
      <c r="AL467" s="64">
        <f t="shared" si="1348"/>
        <v>22634338.460000001</v>
      </c>
      <c r="AM467" s="64">
        <f t="shared" si="1349"/>
        <v>21533880.620000001</v>
      </c>
      <c r="AN467" s="64">
        <f t="shared" si="1350"/>
        <v>21601905.420000002</v>
      </c>
      <c r="AO467" s="64">
        <f>AO468+AO479+AO476+AO473</f>
        <v>362028.31</v>
      </c>
      <c r="AP467" s="64">
        <f t="shared" ref="AP467:AQ467" si="1361">AP468+AP479+AP476+AP473</f>
        <v>0</v>
      </c>
      <c r="AQ467" s="64">
        <f t="shared" si="1361"/>
        <v>0</v>
      </c>
      <c r="AR467" s="64">
        <f t="shared" si="1352"/>
        <v>22996366.77</v>
      </c>
      <c r="AS467" s="64">
        <f t="shared" si="1353"/>
        <v>21533880.620000001</v>
      </c>
      <c r="AT467" s="64">
        <f t="shared" si="1354"/>
        <v>21601905.420000002</v>
      </c>
    </row>
    <row r="468" spans="1:46" ht="17.25" customHeight="1">
      <c r="A468" s="266"/>
      <c r="B468" s="119" t="s">
        <v>54</v>
      </c>
      <c r="C468" s="60" t="s">
        <v>17</v>
      </c>
      <c r="D468" s="60" t="s">
        <v>3</v>
      </c>
      <c r="E468" s="60" t="s">
        <v>99</v>
      </c>
      <c r="F468" s="60" t="s">
        <v>124</v>
      </c>
      <c r="G468" s="61"/>
      <c r="H468" s="70">
        <f>H469+H471</f>
        <v>21334846</v>
      </c>
      <c r="I468" s="70">
        <f t="shared" ref="I468:J468" si="1362">I469+I471</f>
        <v>21533880.620000001</v>
      </c>
      <c r="J468" s="70">
        <f t="shared" si="1362"/>
        <v>21601905.420000002</v>
      </c>
      <c r="K468" s="70">
        <f t="shared" ref="K468:M468" si="1363">K469+K471</f>
        <v>0</v>
      </c>
      <c r="L468" s="70">
        <f t="shared" si="1363"/>
        <v>0</v>
      </c>
      <c r="M468" s="70">
        <f t="shared" si="1363"/>
        <v>0</v>
      </c>
      <c r="N468" s="70">
        <f t="shared" si="1109"/>
        <v>21334846</v>
      </c>
      <c r="O468" s="70">
        <f t="shared" si="1110"/>
        <v>21533880.620000001</v>
      </c>
      <c r="P468" s="70">
        <f t="shared" si="1111"/>
        <v>21601905.420000002</v>
      </c>
      <c r="Q468" s="70">
        <f t="shared" ref="Q468:S468" si="1364">Q469+Q471</f>
        <v>0</v>
      </c>
      <c r="R468" s="70">
        <f t="shared" si="1364"/>
        <v>0</v>
      </c>
      <c r="S468" s="70">
        <f t="shared" si="1364"/>
        <v>0</v>
      </c>
      <c r="T468" s="70">
        <f t="shared" si="1336"/>
        <v>21334846</v>
      </c>
      <c r="U468" s="70">
        <f t="shared" si="1337"/>
        <v>21533880.620000001</v>
      </c>
      <c r="V468" s="70">
        <f t="shared" si="1338"/>
        <v>21601905.420000002</v>
      </c>
      <c r="W468" s="70">
        <f t="shared" ref="W468:Y468" si="1365">W469+W471</f>
        <v>0</v>
      </c>
      <c r="X468" s="70">
        <f t="shared" si="1365"/>
        <v>0</v>
      </c>
      <c r="Y468" s="70">
        <f t="shared" si="1365"/>
        <v>0</v>
      </c>
      <c r="Z468" s="70">
        <f t="shared" si="1340"/>
        <v>21334846</v>
      </c>
      <c r="AA468" s="70">
        <f t="shared" si="1341"/>
        <v>21533880.620000001</v>
      </c>
      <c r="AB468" s="70">
        <f t="shared" si="1342"/>
        <v>21601905.420000002</v>
      </c>
      <c r="AC468" s="70">
        <f t="shared" ref="AC468:AE468" si="1366">AC469+AC471</f>
        <v>0</v>
      </c>
      <c r="AD468" s="70">
        <f t="shared" si="1366"/>
        <v>0</v>
      </c>
      <c r="AE468" s="70">
        <f t="shared" si="1366"/>
        <v>0</v>
      </c>
      <c r="AF468" s="70">
        <f t="shared" si="1344"/>
        <v>21334846</v>
      </c>
      <c r="AG468" s="70">
        <f t="shared" si="1345"/>
        <v>21533880.620000001</v>
      </c>
      <c r="AH468" s="70">
        <f t="shared" si="1346"/>
        <v>21601905.420000002</v>
      </c>
      <c r="AI468" s="70">
        <f t="shared" ref="AI468:AK468" si="1367">AI469+AI471</f>
        <v>0</v>
      </c>
      <c r="AJ468" s="70">
        <f t="shared" si="1367"/>
        <v>0</v>
      </c>
      <c r="AK468" s="70">
        <f t="shared" si="1367"/>
        <v>0</v>
      </c>
      <c r="AL468" s="70">
        <f t="shared" si="1348"/>
        <v>21334846</v>
      </c>
      <c r="AM468" s="70">
        <f t="shared" si="1349"/>
        <v>21533880.620000001</v>
      </c>
      <c r="AN468" s="70">
        <f t="shared" si="1350"/>
        <v>21601905.420000002</v>
      </c>
      <c r="AO468" s="70">
        <f t="shared" ref="AO468:AQ468" si="1368">AO469+AO471</f>
        <v>0</v>
      </c>
      <c r="AP468" s="70">
        <f t="shared" si="1368"/>
        <v>0</v>
      </c>
      <c r="AQ468" s="70">
        <f t="shared" si="1368"/>
        <v>0</v>
      </c>
      <c r="AR468" s="70">
        <f t="shared" si="1352"/>
        <v>21334846</v>
      </c>
      <c r="AS468" s="70">
        <f t="shared" si="1353"/>
        <v>21533880.620000001</v>
      </c>
      <c r="AT468" s="70">
        <f t="shared" si="1354"/>
        <v>21601905.420000002</v>
      </c>
    </row>
    <row r="469" spans="1:46" ht="38.25">
      <c r="A469" s="261"/>
      <c r="B469" s="77" t="s">
        <v>50</v>
      </c>
      <c r="C469" s="60" t="s">
        <v>17</v>
      </c>
      <c r="D469" s="60" t="s">
        <v>3</v>
      </c>
      <c r="E469" s="60" t="s">
        <v>99</v>
      </c>
      <c r="F469" s="60" t="s">
        <v>124</v>
      </c>
      <c r="G469" s="61" t="s">
        <v>48</v>
      </c>
      <c r="H469" s="70">
        <f>H470</f>
        <v>20553046</v>
      </c>
      <c r="I469" s="70">
        <f t="shared" ref="I469:M469" si="1369">I470</f>
        <v>20752080.620000001</v>
      </c>
      <c r="J469" s="70">
        <f t="shared" si="1369"/>
        <v>20820105.420000002</v>
      </c>
      <c r="K469" s="70">
        <f t="shared" si="1369"/>
        <v>0</v>
      </c>
      <c r="L469" s="70">
        <f t="shared" si="1369"/>
        <v>0</v>
      </c>
      <c r="M469" s="70">
        <f t="shared" si="1369"/>
        <v>0</v>
      </c>
      <c r="N469" s="70">
        <f t="shared" si="1109"/>
        <v>20553046</v>
      </c>
      <c r="O469" s="70">
        <f t="shared" si="1110"/>
        <v>20752080.620000001</v>
      </c>
      <c r="P469" s="70">
        <f t="shared" si="1111"/>
        <v>20820105.420000002</v>
      </c>
      <c r="Q469" s="70">
        <f t="shared" ref="Q469:S469" si="1370">Q470</f>
        <v>0</v>
      </c>
      <c r="R469" s="70">
        <f t="shared" si="1370"/>
        <v>0</v>
      </c>
      <c r="S469" s="70">
        <f t="shared" si="1370"/>
        <v>0</v>
      </c>
      <c r="T469" s="70">
        <f t="shared" si="1336"/>
        <v>20553046</v>
      </c>
      <c r="U469" s="70">
        <f t="shared" si="1337"/>
        <v>20752080.620000001</v>
      </c>
      <c r="V469" s="70">
        <f t="shared" si="1338"/>
        <v>20820105.420000002</v>
      </c>
      <c r="W469" s="70">
        <f t="shared" ref="W469:Y469" si="1371">W470</f>
        <v>0</v>
      </c>
      <c r="X469" s="70">
        <f t="shared" si="1371"/>
        <v>0</v>
      </c>
      <c r="Y469" s="70">
        <f t="shared" si="1371"/>
        <v>0</v>
      </c>
      <c r="Z469" s="70">
        <f t="shared" si="1340"/>
        <v>20553046</v>
      </c>
      <c r="AA469" s="70">
        <f t="shared" si="1341"/>
        <v>20752080.620000001</v>
      </c>
      <c r="AB469" s="70">
        <f t="shared" si="1342"/>
        <v>20820105.420000002</v>
      </c>
      <c r="AC469" s="70">
        <f t="shared" ref="AC469:AE469" si="1372">AC470</f>
        <v>0</v>
      </c>
      <c r="AD469" s="70">
        <f t="shared" si="1372"/>
        <v>0</v>
      </c>
      <c r="AE469" s="70">
        <f t="shared" si="1372"/>
        <v>0</v>
      </c>
      <c r="AF469" s="70">
        <f t="shared" si="1344"/>
        <v>20553046</v>
      </c>
      <c r="AG469" s="70">
        <f t="shared" si="1345"/>
        <v>20752080.620000001</v>
      </c>
      <c r="AH469" s="70">
        <f t="shared" si="1346"/>
        <v>20820105.420000002</v>
      </c>
      <c r="AI469" s="70">
        <f t="shared" ref="AI469:AK469" si="1373">AI470</f>
        <v>0</v>
      </c>
      <c r="AJ469" s="70">
        <f t="shared" si="1373"/>
        <v>0</v>
      </c>
      <c r="AK469" s="70">
        <f t="shared" si="1373"/>
        <v>0</v>
      </c>
      <c r="AL469" s="70">
        <f t="shared" si="1348"/>
        <v>20553046</v>
      </c>
      <c r="AM469" s="70">
        <f t="shared" si="1349"/>
        <v>20752080.620000001</v>
      </c>
      <c r="AN469" s="70">
        <f t="shared" si="1350"/>
        <v>20820105.420000002</v>
      </c>
      <c r="AO469" s="70">
        <f t="shared" ref="AO469:AQ469" si="1374">AO470</f>
        <v>0</v>
      </c>
      <c r="AP469" s="70">
        <f t="shared" si="1374"/>
        <v>0</v>
      </c>
      <c r="AQ469" s="70">
        <f t="shared" si="1374"/>
        <v>0</v>
      </c>
      <c r="AR469" s="70">
        <f t="shared" si="1352"/>
        <v>20553046</v>
      </c>
      <c r="AS469" s="70">
        <f t="shared" si="1353"/>
        <v>20752080.620000001</v>
      </c>
      <c r="AT469" s="70">
        <f t="shared" si="1354"/>
        <v>20820105.420000002</v>
      </c>
    </row>
    <row r="470" spans="1:46">
      <c r="A470" s="261"/>
      <c r="B470" s="77" t="s">
        <v>51</v>
      </c>
      <c r="C470" s="60" t="s">
        <v>17</v>
      </c>
      <c r="D470" s="60" t="s">
        <v>3</v>
      </c>
      <c r="E470" s="60" t="s">
        <v>99</v>
      </c>
      <c r="F470" s="60" t="s">
        <v>124</v>
      </c>
      <c r="G470" s="61" t="s">
        <v>49</v>
      </c>
      <c r="H470" s="66">
        <v>20553046</v>
      </c>
      <c r="I470" s="66">
        <v>20752080.620000001</v>
      </c>
      <c r="J470" s="66">
        <v>20820105.420000002</v>
      </c>
      <c r="K470" s="66"/>
      <c r="L470" s="66"/>
      <c r="M470" s="66"/>
      <c r="N470" s="66">
        <f t="shared" si="1109"/>
        <v>20553046</v>
      </c>
      <c r="O470" s="66">
        <f t="shared" si="1110"/>
        <v>20752080.620000001</v>
      </c>
      <c r="P470" s="66">
        <f t="shared" si="1111"/>
        <v>20820105.420000002</v>
      </c>
      <c r="Q470" s="66"/>
      <c r="R470" s="66"/>
      <c r="S470" s="66"/>
      <c r="T470" s="66">
        <f t="shared" si="1336"/>
        <v>20553046</v>
      </c>
      <c r="U470" s="66">
        <f t="shared" si="1337"/>
        <v>20752080.620000001</v>
      </c>
      <c r="V470" s="66">
        <f t="shared" si="1338"/>
        <v>20820105.420000002</v>
      </c>
      <c r="W470" s="66"/>
      <c r="X470" s="66"/>
      <c r="Y470" s="66"/>
      <c r="Z470" s="66">
        <f t="shared" si="1340"/>
        <v>20553046</v>
      </c>
      <c r="AA470" s="66">
        <f t="shared" si="1341"/>
        <v>20752080.620000001</v>
      </c>
      <c r="AB470" s="66">
        <f t="shared" si="1342"/>
        <v>20820105.420000002</v>
      </c>
      <c r="AC470" s="66"/>
      <c r="AD470" s="66"/>
      <c r="AE470" s="66"/>
      <c r="AF470" s="66">
        <f t="shared" si="1344"/>
        <v>20553046</v>
      </c>
      <c r="AG470" s="66">
        <f t="shared" si="1345"/>
        <v>20752080.620000001</v>
      </c>
      <c r="AH470" s="66">
        <f t="shared" si="1346"/>
        <v>20820105.420000002</v>
      </c>
      <c r="AI470" s="66"/>
      <c r="AJ470" s="66"/>
      <c r="AK470" s="66"/>
      <c r="AL470" s="66">
        <f t="shared" si="1348"/>
        <v>20553046</v>
      </c>
      <c r="AM470" s="66">
        <f t="shared" si="1349"/>
        <v>20752080.620000001</v>
      </c>
      <c r="AN470" s="66">
        <f t="shared" si="1350"/>
        <v>20820105.420000002</v>
      </c>
      <c r="AO470" s="66"/>
      <c r="AP470" s="66"/>
      <c r="AQ470" s="66"/>
      <c r="AR470" s="66">
        <f t="shared" si="1352"/>
        <v>20553046</v>
      </c>
      <c r="AS470" s="66">
        <f t="shared" si="1353"/>
        <v>20752080.620000001</v>
      </c>
      <c r="AT470" s="66">
        <f t="shared" si="1354"/>
        <v>20820105.420000002</v>
      </c>
    </row>
    <row r="471" spans="1:46" ht="25.5">
      <c r="A471" s="261"/>
      <c r="B471" s="62" t="s">
        <v>207</v>
      </c>
      <c r="C471" s="60" t="s">
        <v>17</v>
      </c>
      <c r="D471" s="60" t="s">
        <v>3</v>
      </c>
      <c r="E471" s="60" t="s">
        <v>99</v>
      </c>
      <c r="F471" s="60" t="s">
        <v>124</v>
      </c>
      <c r="G471" s="61" t="s">
        <v>32</v>
      </c>
      <c r="H471" s="70">
        <f>H472</f>
        <v>781800</v>
      </c>
      <c r="I471" s="70">
        <f t="shared" ref="I471:M471" si="1375">I472</f>
        <v>781800</v>
      </c>
      <c r="J471" s="70">
        <f t="shared" si="1375"/>
        <v>781800</v>
      </c>
      <c r="K471" s="70">
        <f t="shared" si="1375"/>
        <v>0</v>
      </c>
      <c r="L471" s="70">
        <f t="shared" si="1375"/>
        <v>0</v>
      </c>
      <c r="M471" s="70">
        <f t="shared" si="1375"/>
        <v>0</v>
      </c>
      <c r="N471" s="70">
        <f t="shared" si="1109"/>
        <v>781800</v>
      </c>
      <c r="O471" s="70">
        <f t="shared" si="1110"/>
        <v>781800</v>
      </c>
      <c r="P471" s="70">
        <f t="shared" si="1111"/>
        <v>781800</v>
      </c>
      <c r="Q471" s="70">
        <f t="shared" ref="Q471:S471" si="1376">Q472</f>
        <v>0</v>
      </c>
      <c r="R471" s="70">
        <f t="shared" si="1376"/>
        <v>0</v>
      </c>
      <c r="S471" s="70">
        <f t="shared" si="1376"/>
        <v>0</v>
      </c>
      <c r="T471" s="70">
        <f t="shared" si="1336"/>
        <v>781800</v>
      </c>
      <c r="U471" s="70">
        <f t="shared" si="1337"/>
        <v>781800</v>
      </c>
      <c r="V471" s="70">
        <f t="shared" si="1338"/>
        <v>781800</v>
      </c>
      <c r="W471" s="70">
        <f t="shared" ref="W471:Y471" si="1377">W472</f>
        <v>0</v>
      </c>
      <c r="X471" s="70">
        <f t="shared" si="1377"/>
        <v>0</v>
      </c>
      <c r="Y471" s="70">
        <f t="shared" si="1377"/>
        <v>0</v>
      </c>
      <c r="Z471" s="70">
        <f t="shared" si="1340"/>
        <v>781800</v>
      </c>
      <c r="AA471" s="70">
        <f t="shared" si="1341"/>
        <v>781800</v>
      </c>
      <c r="AB471" s="70">
        <f t="shared" si="1342"/>
        <v>781800</v>
      </c>
      <c r="AC471" s="70">
        <f t="shared" ref="AC471:AE471" si="1378">AC472</f>
        <v>0</v>
      </c>
      <c r="AD471" s="70">
        <f t="shared" si="1378"/>
        <v>0</v>
      </c>
      <c r="AE471" s="70">
        <f t="shared" si="1378"/>
        <v>0</v>
      </c>
      <c r="AF471" s="70">
        <f t="shared" si="1344"/>
        <v>781800</v>
      </c>
      <c r="AG471" s="70">
        <f t="shared" si="1345"/>
        <v>781800</v>
      </c>
      <c r="AH471" s="70">
        <f t="shared" si="1346"/>
        <v>781800</v>
      </c>
      <c r="AI471" s="70">
        <f t="shared" ref="AI471:AK471" si="1379">AI472</f>
        <v>0</v>
      </c>
      <c r="AJ471" s="70">
        <f t="shared" si="1379"/>
        <v>0</v>
      </c>
      <c r="AK471" s="70">
        <f t="shared" si="1379"/>
        <v>0</v>
      </c>
      <c r="AL471" s="70">
        <f t="shared" si="1348"/>
        <v>781800</v>
      </c>
      <c r="AM471" s="70">
        <f t="shared" si="1349"/>
        <v>781800</v>
      </c>
      <c r="AN471" s="70">
        <f t="shared" si="1350"/>
        <v>781800</v>
      </c>
      <c r="AO471" s="70">
        <f t="shared" ref="AO471:AQ471" si="1380">AO472</f>
        <v>0</v>
      </c>
      <c r="AP471" s="70">
        <f t="shared" si="1380"/>
        <v>0</v>
      </c>
      <c r="AQ471" s="70">
        <f t="shared" si="1380"/>
        <v>0</v>
      </c>
      <c r="AR471" s="70">
        <f t="shared" si="1352"/>
        <v>781800</v>
      </c>
      <c r="AS471" s="70">
        <f t="shared" si="1353"/>
        <v>781800</v>
      </c>
      <c r="AT471" s="70">
        <f t="shared" si="1354"/>
        <v>781800</v>
      </c>
    </row>
    <row r="472" spans="1:46" ht="25.5">
      <c r="A472" s="261"/>
      <c r="B472" s="77" t="s">
        <v>34</v>
      </c>
      <c r="C472" s="60" t="s">
        <v>17</v>
      </c>
      <c r="D472" s="60" t="s">
        <v>3</v>
      </c>
      <c r="E472" s="60" t="s">
        <v>99</v>
      </c>
      <c r="F472" s="60" t="s">
        <v>124</v>
      </c>
      <c r="G472" s="61" t="s">
        <v>33</v>
      </c>
      <c r="H472" s="66">
        <v>781800</v>
      </c>
      <c r="I472" s="66">
        <v>781800</v>
      </c>
      <c r="J472" s="66">
        <v>781800</v>
      </c>
      <c r="K472" s="66"/>
      <c r="L472" s="66"/>
      <c r="M472" s="66"/>
      <c r="N472" s="66">
        <f t="shared" si="1109"/>
        <v>781800</v>
      </c>
      <c r="O472" s="66">
        <f t="shared" si="1110"/>
        <v>781800</v>
      </c>
      <c r="P472" s="66">
        <f t="shared" si="1111"/>
        <v>781800</v>
      </c>
      <c r="Q472" s="66"/>
      <c r="R472" s="66"/>
      <c r="S472" s="66"/>
      <c r="T472" s="66">
        <f t="shared" si="1336"/>
        <v>781800</v>
      </c>
      <c r="U472" s="66">
        <f t="shared" si="1337"/>
        <v>781800</v>
      </c>
      <c r="V472" s="66">
        <f t="shared" si="1338"/>
        <v>781800</v>
      </c>
      <c r="W472" s="66"/>
      <c r="X472" s="66"/>
      <c r="Y472" s="66"/>
      <c r="Z472" s="66">
        <f t="shared" si="1340"/>
        <v>781800</v>
      </c>
      <c r="AA472" s="66">
        <f t="shared" si="1341"/>
        <v>781800</v>
      </c>
      <c r="AB472" s="66">
        <f t="shared" si="1342"/>
        <v>781800</v>
      </c>
      <c r="AC472" s="66"/>
      <c r="AD472" s="66"/>
      <c r="AE472" s="66"/>
      <c r="AF472" s="66">
        <f t="shared" si="1344"/>
        <v>781800</v>
      </c>
      <c r="AG472" s="66">
        <f t="shared" si="1345"/>
        <v>781800</v>
      </c>
      <c r="AH472" s="66">
        <f t="shared" si="1346"/>
        <v>781800</v>
      </c>
      <c r="AI472" s="66"/>
      <c r="AJ472" s="66"/>
      <c r="AK472" s="66"/>
      <c r="AL472" s="66">
        <f t="shared" si="1348"/>
        <v>781800</v>
      </c>
      <c r="AM472" s="66">
        <f t="shared" si="1349"/>
        <v>781800</v>
      </c>
      <c r="AN472" s="66">
        <f t="shared" si="1350"/>
        <v>781800</v>
      </c>
      <c r="AO472" s="66"/>
      <c r="AP472" s="66"/>
      <c r="AQ472" s="66"/>
      <c r="AR472" s="66">
        <f t="shared" si="1352"/>
        <v>781800</v>
      </c>
      <c r="AS472" s="66">
        <f t="shared" si="1353"/>
        <v>781800</v>
      </c>
      <c r="AT472" s="66">
        <f t="shared" si="1354"/>
        <v>781800</v>
      </c>
    </row>
    <row r="473" spans="1:46" ht="51">
      <c r="A473" s="231"/>
      <c r="B473" s="164" t="s">
        <v>466</v>
      </c>
      <c r="C473" s="60" t="s">
        <v>17</v>
      </c>
      <c r="D473" s="60" t="s">
        <v>3</v>
      </c>
      <c r="E473" s="60" t="s">
        <v>99</v>
      </c>
      <c r="F473" s="60" t="s">
        <v>465</v>
      </c>
      <c r="G473" s="205"/>
      <c r="H473" s="66"/>
      <c r="I473" s="66"/>
      <c r="J473" s="66"/>
      <c r="K473" s="66"/>
      <c r="L473" s="66"/>
      <c r="M473" s="66"/>
      <c r="N473" s="66"/>
      <c r="O473" s="66"/>
      <c r="P473" s="66"/>
      <c r="Q473" s="66"/>
      <c r="R473" s="66"/>
      <c r="S473" s="66"/>
      <c r="T473" s="66"/>
      <c r="U473" s="66"/>
      <c r="V473" s="66"/>
      <c r="W473" s="66"/>
      <c r="X473" s="66"/>
      <c r="Y473" s="66"/>
      <c r="Z473" s="66"/>
      <c r="AA473" s="66"/>
      <c r="AB473" s="66"/>
      <c r="AC473" s="66"/>
      <c r="AD473" s="66"/>
      <c r="AE473" s="66"/>
      <c r="AF473" s="66"/>
      <c r="AG473" s="66"/>
      <c r="AH473" s="66"/>
      <c r="AI473" s="66">
        <f>AI474</f>
        <v>176595</v>
      </c>
      <c r="AJ473" s="66">
        <f t="shared" ref="AJ473:AK474" si="1381">AJ474</f>
        <v>0</v>
      </c>
      <c r="AK473" s="66">
        <f t="shared" si="1381"/>
        <v>0</v>
      </c>
      <c r="AL473" s="66">
        <f t="shared" ref="AL473:AL475" si="1382">AF473+AI473</f>
        <v>176595</v>
      </c>
      <c r="AM473" s="66">
        <f t="shared" ref="AM473:AM475" si="1383">AG473+AJ473</f>
        <v>0</v>
      </c>
      <c r="AN473" s="66">
        <f t="shared" ref="AN473:AN475" si="1384">AH473+AK473</f>
        <v>0</v>
      </c>
      <c r="AO473" s="66">
        <f>AO474</f>
        <v>0</v>
      </c>
      <c r="AP473" s="66">
        <f t="shared" ref="AP473:AQ474" si="1385">AP474</f>
        <v>0</v>
      </c>
      <c r="AQ473" s="66">
        <f t="shared" si="1385"/>
        <v>0</v>
      </c>
      <c r="AR473" s="66">
        <f t="shared" si="1352"/>
        <v>176595</v>
      </c>
      <c r="AS473" s="66">
        <f t="shared" si="1353"/>
        <v>0</v>
      </c>
      <c r="AT473" s="66">
        <f t="shared" si="1354"/>
        <v>0</v>
      </c>
    </row>
    <row r="474" spans="1:46" ht="38.25">
      <c r="A474" s="231"/>
      <c r="B474" s="77" t="s">
        <v>50</v>
      </c>
      <c r="C474" s="60" t="s">
        <v>17</v>
      </c>
      <c r="D474" s="60" t="s">
        <v>3</v>
      </c>
      <c r="E474" s="60" t="s">
        <v>99</v>
      </c>
      <c r="F474" s="60" t="s">
        <v>465</v>
      </c>
      <c r="G474" s="205" t="s">
        <v>48</v>
      </c>
      <c r="H474" s="66"/>
      <c r="I474" s="66"/>
      <c r="J474" s="66"/>
      <c r="K474" s="66"/>
      <c r="L474" s="66"/>
      <c r="M474" s="66"/>
      <c r="N474" s="66"/>
      <c r="O474" s="66"/>
      <c r="P474" s="66"/>
      <c r="Q474" s="66"/>
      <c r="R474" s="66"/>
      <c r="S474" s="66"/>
      <c r="T474" s="66"/>
      <c r="U474" s="66"/>
      <c r="V474" s="66"/>
      <c r="W474" s="66"/>
      <c r="X474" s="66"/>
      <c r="Y474" s="66"/>
      <c r="Z474" s="66"/>
      <c r="AA474" s="66"/>
      <c r="AB474" s="66"/>
      <c r="AC474" s="66"/>
      <c r="AD474" s="66"/>
      <c r="AE474" s="66"/>
      <c r="AF474" s="66"/>
      <c r="AG474" s="66"/>
      <c r="AH474" s="66"/>
      <c r="AI474" s="66">
        <f>AI475</f>
        <v>176595</v>
      </c>
      <c r="AJ474" s="66">
        <f t="shared" si="1381"/>
        <v>0</v>
      </c>
      <c r="AK474" s="66">
        <f t="shared" si="1381"/>
        <v>0</v>
      </c>
      <c r="AL474" s="66">
        <f t="shared" si="1382"/>
        <v>176595</v>
      </c>
      <c r="AM474" s="66">
        <f t="shared" si="1383"/>
        <v>0</v>
      </c>
      <c r="AN474" s="66">
        <f t="shared" si="1384"/>
        <v>0</v>
      </c>
      <c r="AO474" s="66">
        <f>AO475</f>
        <v>0</v>
      </c>
      <c r="AP474" s="66">
        <f t="shared" si="1385"/>
        <v>0</v>
      </c>
      <c r="AQ474" s="66">
        <f t="shared" si="1385"/>
        <v>0</v>
      </c>
      <c r="AR474" s="66">
        <f t="shared" si="1352"/>
        <v>176595</v>
      </c>
      <c r="AS474" s="66">
        <f t="shared" si="1353"/>
        <v>0</v>
      </c>
      <c r="AT474" s="66">
        <f t="shared" si="1354"/>
        <v>0</v>
      </c>
    </row>
    <row r="475" spans="1:46">
      <c r="A475" s="231"/>
      <c r="B475" s="77" t="s">
        <v>51</v>
      </c>
      <c r="C475" s="60" t="s">
        <v>17</v>
      </c>
      <c r="D475" s="60" t="s">
        <v>3</v>
      </c>
      <c r="E475" s="60" t="s">
        <v>99</v>
      </c>
      <c r="F475" s="60" t="s">
        <v>465</v>
      </c>
      <c r="G475" s="205" t="s">
        <v>49</v>
      </c>
      <c r="H475" s="66"/>
      <c r="I475" s="66"/>
      <c r="J475" s="66"/>
      <c r="K475" s="66"/>
      <c r="L475" s="66"/>
      <c r="M475" s="66"/>
      <c r="N475" s="66"/>
      <c r="O475" s="66"/>
      <c r="P475" s="66"/>
      <c r="Q475" s="66"/>
      <c r="R475" s="66"/>
      <c r="S475" s="66"/>
      <c r="T475" s="66"/>
      <c r="U475" s="66"/>
      <c r="V475" s="66"/>
      <c r="W475" s="66"/>
      <c r="X475" s="66"/>
      <c r="Y475" s="66"/>
      <c r="Z475" s="66"/>
      <c r="AA475" s="66"/>
      <c r="AB475" s="66"/>
      <c r="AC475" s="66"/>
      <c r="AD475" s="66"/>
      <c r="AE475" s="66"/>
      <c r="AF475" s="66"/>
      <c r="AG475" s="66"/>
      <c r="AH475" s="66"/>
      <c r="AI475" s="66">
        <v>176595</v>
      </c>
      <c r="AJ475" s="66"/>
      <c r="AK475" s="66"/>
      <c r="AL475" s="66">
        <f t="shared" si="1382"/>
        <v>176595</v>
      </c>
      <c r="AM475" s="66">
        <f t="shared" si="1383"/>
        <v>0</v>
      </c>
      <c r="AN475" s="66">
        <f t="shared" si="1384"/>
        <v>0</v>
      </c>
      <c r="AO475" s="66"/>
      <c r="AP475" s="66"/>
      <c r="AQ475" s="66"/>
      <c r="AR475" s="66">
        <f t="shared" si="1352"/>
        <v>176595</v>
      </c>
      <c r="AS475" s="66">
        <f t="shared" si="1353"/>
        <v>0</v>
      </c>
      <c r="AT475" s="66">
        <f t="shared" si="1354"/>
        <v>0</v>
      </c>
    </row>
    <row r="476" spans="1:46" ht="25.5">
      <c r="A476" s="146"/>
      <c r="B476" s="164" t="s">
        <v>265</v>
      </c>
      <c r="C476" s="40" t="s">
        <v>17</v>
      </c>
      <c r="D476" s="40" t="s">
        <v>3</v>
      </c>
      <c r="E476" s="40" t="s">
        <v>99</v>
      </c>
      <c r="F476" s="156" t="s">
        <v>266</v>
      </c>
      <c r="G476" s="76"/>
      <c r="H476" s="66"/>
      <c r="I476" s="66"/>
      <c r="J476" s="66"/>
      <c r="K476" s="66"/>
      <c r="L476" s="66"/>
      <c r="M476" s="66"/>
      <c r="N476" s="66"/>
      <c r="O476" s="66"/>
      <c r="P476" s="66"/>
      <c r="Q476" s="66"/>
      <c r="R476" s="66"/>
      <c r="S476" s="66"/>
      <c r="T476" s="66"/>
      <c r="U476" s="66"/>
      <c r="V476" s="66"/>
      <c r="W476" s="66">
        <f>W477</f>
        <v>387000</v>
      </c>
      <c r="X476" s="66">
        <f t="shared" ref="X476:Y477" si="1386">X477</f>
        <v>0</v>
      </c>
      <c r="Y476" s="66">
        <f t="shared" si="1386"/>
        <v>0</v>
      </c>
      <c r="Z476" s="66">
        <f t="shared" ref="Z476:Z478" si="1387">T476+W476</f>
        <v>387000</v>
      </c>
      <c r="AA476" s="66">
        <f t="shared" ref="AA476:AA478" si="1388">U476+X476</f>
        <v>0</v>
      </c>
      <c r="AB476" s="66">
        <f t="shared" ref="AB476:AB478" si="1389">V476+Y476</f>
        <v>0</v>
      </c>
      <c r="AC476" s="66">
        <f>AC477</f>
        <v>0</v>
      </c>
      <c r="AD476" s="66">
        <f t="shared" ref="AD476:AE477" si="1390">AD477</f>
        <v>0</v>
      </c>
      <c r="AE476" s="66">
        <f t="shared" si="1390"/>
        <v>0</v>
      </c>
      <c r="AF476" s="66">
        <f t="shared" si="1344"/>
        <v>387000</v>
      </c>
      <c r="AG476" s="66">
        <f t="shared" si="1345"/>
        <v>0</v>
      </c>
      <c r="AH476" s="66">
        <f t="shared" si="1346"/>
        <v>0</v>
      </c>
      <c r="AI476" s="66">
        <f>AI477</f>
        <v>0</v>
      </c>
      <c r="AJ476" s="66">
        <f t="shared" ref="AJ476:AK477" si="1391">AJ477</f>
        <v>0</v>
      </c>
      <c r="AK476" s="66">
        <f t="shared" si="1391"/>
        <v>0</v>
      </c>
      <c r="AL476" s="66">
        <f t="shared" si="1348"/>
        <v>387000</v>
      </c>
      <c r="AM476" s="66">
        <f t="shared" si="1349"/>
        <v>0</v>
      </c>
      <c r="AN476" s="66">
        <f t="shared" si="1350"/>
        <v>0</v>
      </c>
      <c r="AO476" s="66">
        <f>AO477</f>
        <v>362028.31</v>
      </c>
      <c r="AP476" s="66">
        <f t="shared" ref="AP476:AQ477" si="1392">AP477</f>
        <v>0</v>
      </c>
      <c r="AQ476" s="66">
        <f t="shared" si="1392"/>
        <v>0</v>
      </c>
      <c r="AR476" s="66">
        <f t="shared" si="1352"/>
        <v>749028.31</v>
      </c>
      <c r="AS476" s="66">
        <f t="shared" si="1353"/>
        <v>0</v>
      </c>
      <c r="AT476" s="66">
        <f t="shared" si="1354"/>
        <v>0</v>
      </c>
    </row>
    <row r="477" spans="1:46" ht="25.5">
      <c r="A477" s="146"/>
      <c r="B477" s="164" t="s">
        <v>207</v>
      </c>
      <c r="C477" s="40" t="s">
        <v>17</v>
      </c>
      <c r="D477" s="40" t="s">
        <v>3</v>
      </c>
      <c r="E477" s="40" t="s">
        <v>99</v>
      </c>
      <c r="F477" s="156" t="s">
        <v>266</v>
      </c>
      <c r="G477" s="76" t="s">
        <v>32</v>
      </c>
      <c r="H477" s="66"/>
      <c r="I477" s="66"/>
      <c r="J477" s="66"/>
      <c r="K477" s="66"/>
      <c r="L477" s="66"/>
      <c r="M477" s="66"/>
      <c r="N477" s="66"/>
      <c r="O477" s="66"/>
      <c r="P477" s="66"/>
      <c r="Q477" s="66"/>
      <c r="R477" s="66"/>
      <c r="S477" s="66"/>
      <c r="T477" s="66"/>
      <c r="U477" s="66"/>
      <c r="V477" s="66"/>
      <c r="W477" s="66">
        <f>W478</f>
        <v>387000</v>
      </c>
      <c r="X477" s="66">
        <f t="shared" si="1386"/>
        <v>0</v>
      </c>
      <c r="Y477" s="66">
        <f t="shared" si="1386"/>
        <v>0</v>
      </c>
      <c r="Z477" s="66">
        <f t="shared" si="1387"/>
        <v>387000</v>
      </c>
      <c r="AA477" s="66">
        <f t="shared" si="1388"/>
        <v>0</v>
      </c>
      <c r="AB477" s="66">
        <f t="shared" si="1389"/>
        <v>0</v>
      </c>
      <c r="AC477" s="66">
        <f>AC478</f>
        <v>0</v>
      </c>
      <c r="AD477" s="66">
        <f t="shared" si="1390"/>
        <v>0</v>
      </c>
      <c r="AE477" s="66">
        <f t="shared" si="1390"/>
        <v>0</v>
      </c>
      <c r="AF477" s="66">
        <f t="shared" si="1344"/>
        <v>387000</v>
      </c>
      <c r="AG477" s="66">
        <f t="shared" si="1345"/>
        <v>0</v>
      </c>
      <c r="AH477" s="66">
        <f t="shared" si="1346"/>
        <v>0</v>
      </c>
      <c r="AI477" s="66">
        <f>AI478</f>
        <v>0</v>
      </c>
      <c r="AJ477" s="66">
        <f t="shared" si="1391"/>
        <v>0</v>
      </c>
      <c r="AK477" s="66">
        <f t="shared" si="1391"/>
        <v>0</v>
      </c>
      <c r="AL477" s="66">
        <f t="shared" si="1348"/>
        <v>387000</v>
      </c>
      <c r="AM477" s="66">
        <f t="shared" si="1349"/>
        <v>0</v>
      </c>
      <c r="AN477" s="66">
        <f t="shared" si="1350"/>
        <v>0</v>
      </c>
      <c r="AO477" s="66">
        <f>AO478</f>
        <v>362028.31</v>
      </c>
      <c r="AP477" s="66">
        <f t="shared" si="1392"/>
        <v>0</v>
      </c>
      <c r="AQ477" s="66">
        <f t="shared" si="1392"/>
        <v>0</v>
      </c>
      <c r="AR477" s="66">
        <f t="shared" si="1352"/>
        <v>749028.31</v>
      </c>
      <c r="AS477" s="66">
        <f t="shared" si="1353"/>
        <v>0</v>
      </c>
      <c r="AT477" s="66">
        <f t="shared" si="1354"/>
        <v>0</v>
      </c>
    </row>
    <row r="478" spans="1:46" ht="25.5">
      <c r="A478" s="146"/>
      <c r="B478" s="164" t="s">
        <v>34</v>
      </c>
      <c r="C478" s="40" t="s">
        <v>17</v>
      </c>
      <c r="D478" s="40" t="s">
        <v>3</v>
      </c>
      <c r="E478" s="40" t="s">
        <v>99</v>
      </c>
      <c r="F478" s="156" t="s">
        <v>266</v>
      </c>
      <c r="G478" s="76" t="s">
        <v>33</v>
      </c>
      <c r="H478" s="66"/>
      <c r="I478" s="66"/>
      <c r="J478" s="66"/>
      <c r="K478" s="66"/>
      <c r="L478" s="66"/>
      <c r="M478" s="66"/>
      <c r="N478" s="66"/>
      <c r="O478" s="66"/>
      <c r="P478" s="66"/>
      <c r="Q478" s="66"/>
      <c r="R478" s="66"/>
      <c r="S478" s="66"/>
      <c r="T478" s="66"/>
      <c r="U478" s="66"/>
      <c r="V478" s="66"/>
      <c r="W478" s="66">
        <v>387000</v>
      </c>
      <c r="X478" s="66"/>
      <c r="Y478" s="66"/>
      <c r="Z478" s="66">
        <f t="shared" si="1387"/>
        <v>387000</v>
      </c>
      <c r="AA478" s="66">
        <f t="shared" si="1388"/>
        <v>0</v>
      </c>
      <c r="AB478" s="66">
        <f t="shared" si="1389"/>
        <v>0</v>
      </c>
      <c r="AC478" s="66"/>
      <c r="AD478" s="66"/>
      <c r="AE478" s="66"/>
      <c r="AF478" s="66">
        <f t="shared" si="1344"/>
        <v>387000</v>
      </c>
      <c r="AG478" s="66">
        <f t="shared" si="1345"/>
        <v>0</v>
      </c>
      <c r="AH478" s="66">
        <f t="shared" si="1346"/>
        <v>0</v>
      </c>
      <c r="AI478" s="66"/>
      <c r="AJ478" s="66"/>
      <c r="AK478" s="66"/>
      <c r="AL478" s="66">
        <f t="shared" si="1348"/>
        <v>387000</v>
      </c>
      <c r="AM478" s="66">
        <f t="shared" si="1349"/>
        <v>0</v>
      </c>
      <c r="AN478" s="66">
        <f t="shared" si="1350"/>
        <v>0</v>
      </c>
      <c r="AO478" s="66">
        <f>329028.31+33000</f>
        <v>362028.31</v>
      </c>
      <c r="AP478" s="66"/>
      <c r="AQ478" s="66"/>
      <c r="AR478" s="66">
        <f t="shared" si="1352"/>
        <v>749028.31</v>
      </c>
      <c r="AS478" s="66">
        <f t="shared" si="1353"/>
        <v>0</v>
      </c>
      <c r="AT478" s="66">
        <f t="shared" si="1354"/>
        <v>0</v>
      </c>
    </row>
    <row r="479" spans="1:46" ht="51">
      <c r="A479" s="146"/>
      <c r="B479" s="164" t="s">
        <v>293</v>
      </c>
      <c r="C479" s="60" t="s">
        <v>17</v>
      </c>
      <c r="D479" s="60" t="s">
        <v>3</v>
      </c>
      <c r="E479" s="60" t="s">
        <v>99</v>
      </c>
      <c r="F479" s="156" t="s">
        <v>294</v>
      </c>
      <c r="G479" s="76"/>
      <c r="H479" s="66">
        <f>H480</f>
        <v>5574000</v>
      </c>
      <c r="I479" s="66">
        <f t="shared" ref="I479:M480" si="1393">I480</f>
        <v>0</v>
      </c>
      <c r="J479" s="66">
        <f t="shared" si="1393"/>
        <v>0</v>
      </c>
      <c r="K479" s="66">
        <f t="shared" si="1393"/>
        <v>0</v>
      </c>
      <c r="L479" s="66">
        <f t="shared" si="1393"/>
        <v>0</v>
      </c>
      <c r="M479" s="66">
        <f t="shared" si="1393"/>
        <v>0</v>
      </c>
      <c r="N479" s="66">
        <f t="shared" si="1109"/>
        <v>5574000</v>
      </c>
      <c r="O479" s="66">
        <f t="shared" si="1110"/>
        <v>0</v>
      </c>
      <c r="P479" s="66">
        <f t="shared" si="1111"/>
        <v>0</v>
      </c>
      <c r="Q479" s="66">
        <f t="shared" ref="Q479:S480" si="1394">Q480</f>
        <v>1226279.9999999998</v>
      </c>
      <c r="R479" s="66">
        <f t="shared" si="1394"/>
        <v>0</v>
      </c>
      <c r="S479" s="66">
        <f t="shared" si="1394"/>
        <v>0</v>
      </c>
      <c r="T479" s="66">
        <f t="shared" si="1336"/>
        <v>6800280</v>
      </c>
      <c r="U479" s="66">
        <f t="shared" si="1337"/>
        <v>0</v>
      </c>
      <c r="V479" s="66">
        <f t="shared" si="1338"/>
        <v>0</v>
      </c>
      <c r="W479" s="66">
        <f t="shared" ref="W479:Y480" si="1395">W480</f>
        <v>0</v>
      </c>
      <c r="X479" s="66">
        <f t="shared" si="1395"/>
        <v>0</v>
      </c>
      <c r="Y479" s="66">
        <f t="shared" si="1395"/>
        <v>0</v>
      </c>
      <c r="Z479" s="66">
        <f t="shared" si="1340"/>
        <v>6800280</v>
      </c>
      <c r="AA479" s="66">
        <f t="shared" si="1341"/>
        <v>0</v>
      </c>
      <c r="AB479" s="66">
        <f t="shared" si="1342"/>
        <v>0</v>
      </c>
      <c r="AC479" s="66">
        <f t="shared" ref="AC479:AE480" si="1396">AC480</f>
        <v>-6064382.54</v>
      </c>
      <c r="AD479" s="66">
        <f t="shared" si="1396"/>
        <v>0</v>
      </c>
      <c r="AE479" s="66">
        <f t="shared" si="1396"/>
        <v>0</v>
      </c>
      <c r="AF479" s="66">
        <f t="shared" si="1344"/>
        <v>735897.46</v>
      </c>
      <c r="AG479" s="66">
        <f t="shared" si="1345"/>
        <v>0</v>
      </c>
      <c r="AH479" s="66">
        <f t="shared" si="1346"/>
        <v>0</v>
      </c>
      <c r="AI479" s="66">
        <f t="shared" ref="AI479:AK480" si="1397">AI480</f>
        <v>0</v>
      </c>
      <c r="AJ479" s="66">
        <f t="shared" si="1397"/>
        <v>0</v>
      </c>
      <c r="AK479" s="66">
        <f t="shared" si="1397"/>
        <v>0</v>
      </c>
      <c r="AL479" s="66">
        <f t="shared" si="1348"/>
        <v>735897.46</v>
      </c>
      <c r="AM479" s="66">
        <f t="shared" si="1349"/>
        <v>0</v>
      </c>
      <c r="AN479" s="66">
        <f t="shared" si="1350"/>
        <v>0</v>
      </c>
      <c r="AO479" s="66">
        <f t="shared" ref="AO479:AQ480" si="1398">AO480</f>
        <v>0</v>
      </c>
      <c r="AP479" s="66">
        <f t="shared" si="1398"/>
        <v>0</v>
      </c>
      <c r="AQ479" s="66">
        <f t="shared" si="1398"/>
        <v>0</v>
      </c>
      <c r="AR479" s="66">
        <f t="shared" si="1352"/>
        <v>735897.46</v>
      </c>
      <c r="AS479" s="66">
        <f t="shared" si="1353"/>
        <v>0</v>
      </c>
      <c r="AT479" s="66">
        <f t="shared" si="1354"/>
        <v>0</v>
      </c>
    </row>
    <row r="480" spans="1:46">
      <c r="A480" s="146"/>
      <c r="B480" s="109" t="s">
        <v>35</v>
      </c>
      <c r="C480" s="60" t="s">
        <v>17</v>
      </c>
      <c r="D480" s="60" t="s">
        <v>3</v>
      </c>
      <c r="E480" s="60" t="s">
        <v>99</v>
      </c>
      <c r="F480" s="156" t="s">
        <v>294</v>
      </c>
      <c r="G480" s="76" t="s">
        <v>36</v>
      </c>
      <c r="H480" s="66">
        <f>H481</f>
        <v>5574000</v>
      </c>
      <c r="I480" s="66">
        <f>I481</f>
        <v>0</v>
      </c>
      <c r="J480" s="66">
        <f>J481</f>
        <v>0</v>
      </c>
      <c r="K480" s="66">
        <f t="shared" si="1393"/>
        <v>0</v>
      </c>
      <c r="L480" s="66">
        <f t="shared" si="1393"/>
        <v>0</v>
      </c>
      <c r="M480" s="66">
        <f t="shared" si="1393"/>
        <v>0</v>
      </c>
      <c r="N480" s="66">
        <f t="shared" si="1109"/>
        <v>5574000</v>
      </c>
      <c r="O480" s="66">
        <f t="shared" si="1110"/>
        <v>0</v>
      </c>
      <c r="P480" s="66">
        <f t="shared" si="1111"/>
        <v>0</v>
      </c>
      <c r="Q480" s="66">
        <f t="shared" si="1394"/>
        <v>1226279.9999999998</v>
      </c>
      <c r="R480" s="66">
        <f t="shared" si="1394"/>
        <v>0</v>
      </c>
      <c r="S480" s="66">
        <f t="shared" si="1394"/>
        <v>0</v>
      </c>
      <c r="T480" s="66">
        <f t="shared" si="1336"/>
        <v>6800280</v>
      </c>
      <c r="U480" s="66">
        <f t="shared" si="1337"/>
        <v>0</v>
      </c>
      <c r="V480" s="66">
        <f t="shared" si="1338"/>
        <v>0</v>
      </c>
      <c r="W480" s="66">
        <f t="shared" si="1395"/>
        <v>0</v>
      </c>
      <c r="X480" s="66">
        <f t="shared" si="1395"/>
        <v>0</v>
      </c>
      <c r="Y480" s="66">
        <f t="shared" si="1395"/>
        <v>0</v>
      </c>
      <c r="Z480" s="66">
        <f t="shared" si="1340"/>
        <v>6800280</v>
      </c>
      <c r="AA480" s="66">
        <f t="shared" si="1341"/>
        <v>0</v>
      </c>
      <c r="AB480" s="66">
        <f t="shared" si="1342"/>
        <v>0</v>
      </c>
      <c r="AC480" s="66">
        <f t="shared" si="1396"/>
        <v>-6064382.54</v>
      </c>
      <c r="AD480" s="66">
        <f t="shared" si="1396"/>
        <v>0</v>
      </c>
      <c r="AE480" s="66">
        <f t="shared" si="1396"/>
        <v>0</v>
      </c>
      <c r="AF480" s="66">
        <f t="shared" si="1344"/>
        <v>735897.46</v>
      </c>
      <c r="AG480" s="66">
        <f t="shared" si="1345"/>
        <v>0</v>
      </c>
      <c r="AH480" s="66">
        <f t="shared" si="1346"/>
        <v>0</v>
      </c>
      <c r="AI480" s="66">
        <f t="shared" si="1397"/>
        <v>0</v>
      </c>
      <c r="AJ480" s="66">
        <f t="shared" si="1397"/>
        <v>0</v>
      </c>
      <c r="AK480" s="66">
        <f t="shared" si="1397"/>
        <v>0</v>
      </c>
      <c r="AL480" s="66">
        <f t="shared" si="1348"/>
        <v>735897.46</v>
      </c>
      <c r="AM480" s="66">
        <f t="shared" si="1349"/>
        <v>0</v>
      </c>
      <c r="AN480" s="66">
        <f t="shared" si="1350"/>
        <v>0</v>
      </c>
      <c r="AO480" s="66">
        <f t="shared" si="1398"/>
        <v>0</v>
      </c>
      <c r="AP480" s="66">
        <f t="shared" si="1398"/>
        <v>0</v>
      </c>
      <c r="AQ480" s="66">
        <f t="shared" si="1398"/>
        <v>0</v>
      </c>
      <c r="AR480" s="66">
        <f t="shared" si="1352"/>
        <v>735897.46</v>
      </c>
      <c r="AS480" s="66">
        <f t="shared" si="1353"/>
        <v>0</v>
      </c>
      <c r="AT480" s="66">
        <f t="shared" si="1354"/>
        <v>0</v>
      </c>
    </row>
    <row r="481" spans="1:46" ht="25.5">
      <c r="A481" s="146"/>
      <c r="B481" s="109" t="s">
        <v>38</v>
      </c>
      <c r="C481" s="60" t="s">
        <v>17</v>
      </c>
      <c r="D481" s="60" t="s">
        <v>3</v>
      </c>
      <c r="E481" s="60" t="s">
        <v>99</v>
      </c>
      <c r="F481" s="156" t="s">
        <v>294</v>
      </c>
      <c r="G481" s="76" t="s">
        <v>37</v>
      </c>
      <c r="H481" s="66">
        <v>5574000</v>
      </c>
      <c r="I481" s="66"/>
      <c r="J481" s="66"/>
      <c r="K481" s="66"/>
      <c r="L481" s="66"/>
      <c r="M481" s="66"/>
      <c r="N481" s="66">
        <f t="shared" si="1109"/>
        <v>5574000</v>
      </c>
      <c r="O481" s="66">
        <f t="shared" si="1110"/>
        <v>0</v>
      </c>
      <c r="P481" s="66">
        <f t="shared" si="1111"/>
        <v>0</v>
      </c>
      <c r="Q481" s="66">
        <v>1226279.9999999998</v>
      </c>
      <c r="R481" s="66"/>
      <c r="S481" s="66"/>
      <c r="T481" s="66">
        <f t="shared" si="1336"/>
        <v>6800280</v>
      </c>
      <c r="U481" s="66">
        <f t="shared" si="1337"/>
        <v>0</v>
      </c>
      <c r="V481" s="66">
        <f t="shared" si="1338"/>
        <v>0</v>
      </c>
      <c r="W481" s="66"/>
      <c r="X481" s="66"/>
      <c r="Y481" s="66"/>
      <c r="Z481" s="66">
        <f t="shared" si="1340"/>
        <v>6800280</v>
      </c>
      <c r="AA481" s="66">
        <f t="shared" si="1341"/>
        <v>0</v>
      </c>
      <c r="AB481" s="66">
        <f t="shared" si="1342"/>
        <v>0</v>
      </c>
      <c r="AC481" s="66">
        <v>-6064382.54</v>
      </c>
      <c r="AD481" s="66"/>
      <c r="AE481" s="66"/>
      <c r="AF481" s="66">
        <f t="shared" si="1344"/>
        <v>735897.46</v>
      </c>
      <c r="AG481" s="66">
        <f t="shared" si="1345"/>
        <v>0</v>
      </c>
      <c r="AH481" s="66">
        <f t="shared" si="1346"/>
        <v>0</v>
      </c>
      <c r="AI481" s="66"/>
      <c r="AJ481" s="66"/>
      <c r="AK481" s="66"/>
      <c r="AL481" s="66">
        <f t="shared" si="1348"/>
        <v>735897.46</v>
      </c>
      <c r="AM481" s="66">
        <f t="shared" si="1349"/>
        <v>0</v>
      </c>
      <c r="AN481" s="66">
        <f t="shared" si="1350"/>
        <v>0</v>
      </c>
      <c r="AO481" s="66"/>
      <c r="AP481" s="66"/>
      <c r="AQ481" s="66"/>
      <c r="AR481" s="66">
        <f t="shared" si="1352"/>
        <v>735897.46</v>
      </c>
      <c r="AS481" s="66">
        <f t="shared" si="1353"/>
        <v>0</v>
      </c>
      <c r="AT481" s="66">
        <f t="shared" si="1354"/>
        <v>0</v>
      </c>
    </row>
    <row r="482" spans="1:46" ht="30">
      <c r="A482" s="26" t="s">
        <v>255</v>
      </c>
      <c r="B482" s="191" t="s">
        <v>238</v>
      </c>
      <c r="C482" s="114" t="s">
        <v>17</v>
      </c>
      <c r="D482" s="114" t="s">
        <v>10</v>
      </c>
      <c r="E482" s="114" t="s">
        <v>99</v>
      </c>
      <c r="F482" s="114" t="s">
        <v>100</v>
      </c>
      <c r="G482" s="83"/>
      <c r="H482" s="64">
        <f t="shared" ref="H482:M484" si="1399">H483</f>
        <v>10000</v>
      </c>
      <c r="I482" s="64">
        <f t="shared" si="1399"/>
        <v>10000</v>
      </c>
      <c r="J482" s="64">
        <f t="shared" si="1399"/>
        <v>9600</v>
      </c>
      <c r="K482" s="64">
        <f t="shared" si="1399"/>
        <v>0</v>
      </c>
      <c r="L482" s="64">
        <f t="shared" si="1399"/>
        <v>0</v>
      </c>
      <c r="M482" s="64">
        <f t="shared" si="1399"/>
        <v>0</v>
      </c>
      <c r="N482" s="64">
        <f t="shared" si="1109"/>
        <v>10000</v>
      </c>
      <c r="O482" s="64">
        <f t="shared" si="1110"/>
        <v>10000</v>
      </c>
      <c r="P482" s="64">
        <f t="shared" si="1111"/>
        <v>9600</v>
      </c>
      <c r="Q482" s="64">
        <f t="shared" ref="Q482:S484" si="1400">Q483</f>
        <v>0</v>
      </c>
      <c r="R482" s="64">
        <f t="shared" si="1400"/>
        <v>0</v>
      </c>
      <c r="S482" s="64">
        <f t="shared" si="1400"/>
        <v>0</v>
      </c>
      <c r="T482" s="64">
        <f t="shared" si="1336"/>
        <v>10000</v>
      </c>
      <c r="U482" s="64">
        <f t="shared" si="1337"/>
        <v>10000</v>
      </c>
      <c r="V482" s="64">
        <f t="shared" si="1338"/>
        <v>9600</v>
      </c>
      <c r="W482" s="64">
        <f t="shared" ref="W482:Y484" si="1401">W483</f>
        <v>0</v>
      </c>
      <c r="X482" s="64">
        <f t="shared" si="1401"/>
        <v>0</v>
      </c>
      <c r="Y482" s="64">
        <f t="shared" si="1401"/>
        <v>0</v>
      </c>
      <c r="Z482" s="64">
        <f t="shared" si="1340"/>
        <v>10000</v>
      </c>
      <c r="AA482" s="64">
        <f t="shared" si="1341"/>
        <v>10000</v>
      </c>
      <c r="AB482" s="64">
        <f t="shared" si="1342"/>
        <v>9600</v>
      </c>
      <c r="AC482" s="64">
        <f t="shared" ref="AC482:AE484" si="1402">AC483</f>
        <v>0</v>
      </c>
      <c r="AD482" s="64">
        <f t="shared" si="1402"/>
        <v>0</v>
      </c>
      <c r="AE482" s="64">
        <f t="shared" si="1402"/>
        <v>0</v>
      </c>
      <c r="AF482" s="64">
        <f t="shared" si="1344"/>
        <v>10000</v>
      </c>
      <c r="AG482" s="64">
        <f t="shared" si="1345"/>
        <v>10000</v>
      </c>
      <c r="AH482" s="64">
        <f t="shared" si="1346"/>
        <v>9600</v>
      </c>
      <c r="AI482" s="64">
        <f t="shared" ref="AI482:AK484" si="1403">AI483</f>
        <v>0</v>
      </c>
      <c r="AJ482" s="64">
        <f t="shared" si="1403"/>
        <v>0</v>
      </c>
      <c r="AK482" s="64">
        <f t="shared" si="1403"/>
        <v>0</v>
      </c>
      <c r="AL482" s="64">
        <f t="shared" si="1348"/>
        <v>10000</v>
      </c>
      <c r="AM482" s="64">
        <f t="shared" si="1349"/>
        <v>10000</v>
      </c>
      <c r="AN482" s="64">
        <f t="shared" si="1350"/>
        <v>9600</v>
      </c>
      <c r="AO482" s="64">
        <f t="shared" ref="AO482:AQ484" si="1404">AO483</f>
        <v>0</v>
      </c>
      <c r="AP482" s="64">
        <f t="shared" si="1404"/>
        <v>0</v>
      </c>
      <c r="AQ482" s="64">
        <f t="shared" si="1404"/>
        <v>0</v>
      </c>
      <c r="AR482" s="64">
        <f t="shared" si="1352"/>
        <v>10000</v>
      </c>
      <c r="AS482" s="64">
        <f t="shared" si="1353"/>
        <v>10000</v>
      </c>
      <c r="AT482" s="64">
        <f t="shared" si="1354"/>
        <v>9600</v>
      </c>
    </row>
    <row r="483" spans="1:46">
      <c r="A483" s="262"/>
      <c r="B483" s="88" t="s">
        <v>68</v>
      </c>
      <c r="C483" s="39" t="s">
        <v>17</v>
      </c>
      <c r="D483" s="39" t="s">
        <v>10</v>
      </c>
      <c r="E483" s="39" t="s">
        <v>99</v>
      </c>
      <c r="F483" s="39" t="s">
        <v>129</v>
      </c>
      <c r="G483" s="42"/>
      <c r="H483" s="70">
        <f t="shared" si="1399"/>
        <v>10000</v>
      </c>
      <c r="I483" s="70">
        <f t="shared" si="1399"/>
        <v>10000</v>
      </c>
      <c r="J483" s="70">
        <f t="shared" si="1399"/>
        <v>9600</v>
      </c>
      <c r="K483" s="70">
        <f t="shared" si="1399"/>
        <v>0</v>
      </c>
      <c r="L483" s="70">
        <f t="shared" si="1399"/>
        <v>0</v>
      </c>
      <c r="M483" s="70">
        <f t="shared" si="1399"/>
        <v>0</v>
      </c>
      <c r="N483" s="70">
        <f t="shared" si="1109"/>
        <v>10000</v>
      </c>
      <c r="O483" s="70">
        <f t="shared" si="1110"/>
        <v>10000</v>
      </c>
      <c r="P483" s="70">
        <f t="shared" si="1111"/>
        <v>9600</v>
      </c>
      <c r="Q483" s="70">
        <f t="shared" si="1400"/>
        <v>0</v>
      </c>
      <c r="R483" s="70">
        <f t="shared" si="1400"/>
        <v>0</v>
      </c>
      <c r="S483" s="70">
        <f t="shared" si="1400"/>
        <v>0</v>
      </c>
      <c r="T483" s="70">
        <f t="shared" si="1336"/>
        <v>10000</v>
      </c>
      <c r="U483" s="70">
        <f t="shared" si="1337"/>
        <v>10000</v>
      </c>
      <c r="V483" s="70">
        <f t="shared" si="1338"/>
        <v>9600</v>
      </c>
      <c r="W483" s="70">
        <f t="shared" si="1401"/>
        <v>0</v>
      </c>
      <c r="X483" s="70">
        <f t="shared" si="1401"/>
        <v>0</v>
      </c>
      <c r="Y483" s="70">
        <f t="shared" si="1401"/>
        <v>0</v>
      </c>
      <c r="Z483" s="70">
        <f t="shared" si="1340"/>
        <v>10000</v>
      </c>
      <c r="AA483" s="70">
        <f t="shared" si="1341"/>
        <v>10000</v>
      </c>
      <c r="AB483" s="70">
        <f t="shared" si="1342"/>
        <v>9600</v>
      </c>
      <c r="AC483" s="70">
        <f t="shared" si="1402"/>
        <v>0</v>
      </c>
      <c r="AD483" s="70">
        <f t="shared" si="1402"/>
        <v>0</v>
      </c>
      <c r="AE483" s="70">
        <f t="shared" si="1402"/>
        <v>0</v>
      </c>
      <c r="AF483" s="70">
        <f t="shared" si="1344"/>
        <v>10000</v>
      </c>
      <c r="AG483" s="70">
        <f t="shared" si="1345"/>
        <v>10000</v>
      </c>
      <c r="AH483" s="70">
        <f t="shared" si="1346"/>
        <v>9600</v>
      </c>
      <c r="AI483" s="70">
        <f t="shared" si="1403"/>
        <v>0</v>
      </c>
      <c r="AJ483" s="70">
        <f t="shared" si="1403"/>
        <v>0</v>
      </c>
      <c r="AK483" s="70">
        <f t="shared" si="1403"/>
        <v>0</v>
      </c>
      <c r="AL483" s="70">
        <f t="shared" si="1348"/>
        <v>10000</v>
      </c>
      <c r="AM483" s="70">
        <f t="shared" si="1349"/>
        <v>10000</v>
      </c>
      <c r="AN483" s="70">
        <f t="shared" si="1350"/>
        <v>9600</v>
      </c>
      <c r="AO483" s="70">
        <f t="shared" si="1404"/>
        <v>0</v>
      </c>
      <c r="AP483" s="70">
        <f t="shared" si="1404"/>
        <v>0</v>
      </c>
      <c r="AQ483" s="70">
        <f t="shared" si="1404"/>
        <v>0</v>
      </c>
      <c r="AR483" s="70">
        <f t="shared" si="1352"/>
        <v>10000</v>
      </c>
      <c r="AS483" s="70">
        <f t="shared" si="1353"/>
        <v>10000</v>
      </c>
      <c r="AT483" s="70">
        <f t="shared" si="1354"/>
        <v>9600</v>
      </c>
    </row>
    <row r="484" spans="1:46">
      <c r="A484" s="261"/>
      <c r="B484" s="88" t="s">
        <v>69</v>
      </c>
      <c r="C484" s="39" t="s">
        <v>17</v>
      </c>
      <c r="D484" s="39" t="s">
        <v>10</v>
      </c>
      <c r="E484" s="39" t="s">
        <v>99</v>
      </c>
      <c r="F484" s="39" t="s">
        <v>129</v>
      </c>
      <c r="G484" s="42" t="s">
        <v>70</v>
      </c>
      <c r="H484" s="70">
        <f t="shared" si="1399"/>
        <v>10000</v>
      </c>
      <c r="I484" s="70">
        <f t="shared" si="1399"/>
        <v>10000</v>
      </c>
      <c r="J484" s="70">
        <f t="shared" si="1399"/>
        <v>9600</v>
      </c>
      <c r="K484" s="70">
        <f t="shared" si="1399"/>
        <v>0</v>
      </c>
      <c r="L484" s="70">
        <f t="shared" si="1399"/>
        <v>0</v>
      </c>
      <c r="M484" s="70">
        <f t="shared" si="1399"/>
        <v>0</v>
      </c>
      <c r="N484" s="70">
        <f t="shared" si="1109"/>
        <v>10000</v>
      </c>
      <c r="O484" s="70">
        <f t="shared" si="1110"/>
        <v>10000</v>
      </c>
      <c r="P484" s="70">
        <f t="shared" si="1111"/>
        <v>9600</v>
      </c>
      <c r="Q484" s="70">
        <f t="shared" si="1400"/>
        <v>0</v>
      </c>
      <c r="R484" s="70">
        <f t="shared" si="1400"/>
        <v>0</v>
      </c>
      <c r="S484" s="70">
        <f t="shared" si="1400"/>
        <v>0</v>
      </c>
      <c r="T484" s="70">
        <f t="shared" si="1336"/>
        <v>10000</v>
      </c>
      <c r="U484" s="70">
        <f t="shared" si="1337"/>
        <v>10000</v>
      </c>
      <c r="V484" s="70">
        <f t="shared" si="1338"/>
        <v>9600</v>
      </c>
      <c r="W484" s="70">
        <f t="shared" si="1401"/>
        <v>0</v>
      </c>
      <c r="X484" s="70">
        <f t="shared" si="1401"/>
        <v>0</v>
      </c>
      <c r="Y484" s="70">
        <f t="shared" si="1401"/>
        <v>0</v>
      </c>
      <c r="Z484" s="70">
        <f t="shared" si="1340"/>
        <v>10000</v>
      </c>
      <c r="AA484" s="70">
        <f t="shared" si="1341"/>
        <v>10000</v>
      </c>
      <c r="AB484" s="70">
        <f t="shared" si="1342"/>
        <v>9600</v>
      </c>
      <c r="AC484" s="70">
        <f t="shared" si="1402"/>
        <v>0</v>
      </c>
      <c r="AD484" s="70">
        <f t="shared" si="1402"/>
        <v>0</v>
      </c>
      <c r="AE484" s="70">
        <f t="shared" si="1402"/>
        <v>0</v>
      </c>
      <c r="AF484" s="70">
        <f t="shared" si="1344"/>
        <v>10000</v>
      </c>
      <c r="AG484" s="70">
        <f t="shared" si="1345"/>
        <v>10000</v>
      </c>
      <c r="AH484" s="70">
        <f t="shared" si="1346"/>
        <v>9600</v>
      </c>
      <c r="AI484" s="70">
        <f t="shared" si="1403"/>
        <v>0</v>
      </c>
      <c r="AJ484" s="70">
        <f t="shared" si="1403"/>
        <v>0</v>
      </c>
      <c r="AK484" s="70">
        <f t="shared" si="1403"/>
        <v>0</v>
      </c>
      <c r="AL484" s="70">
        <f t="shared" si="1348"/>
        <v>10000</v>
      </c>
      <c r="AM484" s="70">
        <f t="shared" si="1349"/>
        <v>10000</v>
      </c>
      <c r="AN484" s="70">
        <f t="shared" si="1350"/>
        <v>9600</v>
      </c>
      <c r="AO484" s="70">
        <f t="shared" si="1404"/>
        <v>0</v>
      </c>
      <c r="AP484" s="70">
        <f t="shared" si="1404"/>
        <v>0</v>
      </c>
      <c r="AQ484" s="70">
        <f t="shared" si="1404"/>
        <v>0</v>
      </c>
      <c r="AR484" s="70">
        <f t="shared" si="1352"/>
        <v>10000</v>
      </c>
      <c r="AS484" s="70">
        <f t="shared" si="1353"/>
        <v>10000</v>
      </c>
      <c r="AT484" s="70">
        <f t="shared" si="1354"/>
        <v>9600</v>
      </c>
    </row>
    <row r="485" spans="1:46">
      <c r="A485" s="264"/>
      <c r="B485" s="88" t="s">
        <v>68</v>
      </c>
      <c r="C485" s="39" t="s">
        <v>17</v>
      </c>
      <c r="D485" s="39" t="s">
        <v>10</v>
      </c>
      <c r="E485" s="39" t="s">
        <v>99</v>
      </c>
      <c r="F485" s="40" t="s">
        <v>129</v>
      </c>
      <c r="G485" s="42" t="s">
        <v>71</v>
      </c>
      <c r="H485" s="66">
        <v>10000</v>
      </c>
      <c r="I485" s="66">
        <v>10000</v>
      </c>
      <c r="J485" s="66">
        <v>9600</v>
      </c>
      <c r="K485" s="66"/>
      <c r="L485" s="66"/>
      <c r="M485" s="66"/>
      <c r="N485" s="66">
        <f t="shared" ref="N485:N576" si="1405">H485+K485</f>
        <v>10000</v>
      </c>
      <c r="O485" s="66">
        <f t="shared" ref="O485:O576" si="1406">I485+L485</f>
        <v>10000</v>
      </c>
      <c r="P485" s="66">
        <f t="shared" ref="P485:P576" si="1407">J485+M485</f>
        <v>9600</v>
      </c>
      <c r="Q485" s="66"/>
      <c r="R485" s="66"/>
      <c r="S485" s="66"/>
      <c r="T485" s="66">
        <f t="shared" si="1336"/>
        <v>10000</v>
      </c>
      <c r="U485" s="66">
        <f t="shared" si="1337"/>
        <v>10000</v>
      </c>
      <c r="V485" s="66">
        <f t="shared" si="1338"/>
        <v>9600</v>
      </c>
      <c r="W485" s="66"/>
      <c r="X485" s="66"/>
      <c r="Y485" s="66"/>
      <c r="Z485" s="66">
        <f t="shared" si="1340"/>
        <v>10000</v>
      </c>
      <c r="AA485" s="66">
        <f t="shared" si="1341"/>
        <v>10000</v>
      </c>
      <c r="AB485" s="66">
        <f t="shared" si="1342"/>
        <v>9600</v>
      </c>
      <c r="AC485" s="66"/>
      <c r="AD485" s="66"/>
      <c r="AE485" s="66"/>
      <c r="AF485" s="66">
        <f t="shared" si="1344"/>
        <v>10000</v>
      </c>
      <c r="AG485" s="66">
        <f t="shared" si="1345"/>
        <v>10000</v>
      </c>
      <c r="AH485" s="66">
        <f t="shared" si="1346"/>
        <v>9600</v>
      </c>
      <c r="AI485" s="66"/>
      <c r="AJ485" s="66"/>
      <c r="AK485" s="66"/>
      <c r="AL485" s="66">
        <f t="shared" si="1348"/>
        <v>10000</v>
      </c>
      <c r="AM485" s="66">
        <f t="shared" si="1349"/>
        <v>10000</v>
      </c>
      <c r="AN485" s="66">
        <f t="shared" si="1350"/>
        <v>9600</v>
      </c>
      <c r="AO485" s="66"/>
      <c r="AP485" s="66"/>
      <c r="AQ485" s="66"/>
      <c r="AR485" s="66">
        <f t="shared" si="1352"/>
        <v>10000</v>
      </c>
      <c r="AS485" s="66">
        <f t="shared" si="1353"/>
        <v>10000</v>
      </c>
      <c r="AT485" s="66">
        <f t="shared" si="1354"/>
        <v>9600</v>
      </c>
    </row>
    <row r="486" spans="1:46">
      <c r="A486" s="111"/>
      <c r="B486" s="91"/>
      <c r="C486" s="39"/>
      <c r="D486" s="115"/>
      <c r="E486" s="115"/>
      <c r="F486" s="52"/>
      <c r="G486" s="42"/>
      <c r="H486" s="63"/>
      <c r="I486" s="63"/>
      <c r="J486" s="63"/>
      <c r="K486" s="63"/>
      <c r="L486" s="63"/>
      <c r="M486" s="63"/>
      <c r="N486" s="63"/>
      <c r="O486" s="63"/>
      <c r="P486" s="63"/>
      <c r="Q486" s="63"/>
      <c r="R486" s="63"/>
      <c r="S486" s="63"/>
      <c r="T486" s="63"/>
      <c r="U486" s="63"/>
      <c r="V486" s="63"/>
      <c r="W486" s="63"/>
      <c r="X486" s="63"/>
      <c r="Y486" s="63"/>
      <c r="Z486" s="63"/>
      <c r="AA486" s="63"/>
      <c r="AB486" s="63"/>
      <c r="AC486" s="63"/>
      <c r="AD486" s="63"/>
      <c r="AE486" s="63"/>
      <c r="AF486" s="63"/>
      <c r="AG486" s="63"/>
      <c r="AH486" s="63"/>
      <c r="AI486" s="63"/>
      <c r="AJ486" s="63"/>
      <c r="AK486" s="63"/>
      <c r="AL486" s="63"/>
      <c r="AM486" s="63"/>
      <c r="AN486" s="63"/>
      <c r="AO486" s="63"/>
      <c r="AP486" s="63"/>
      <c r="AQ486" s="63"/>
      <c r="AR486" s="63"/>
      <c r="AS486" s="63"/>
      <c r="AT486" s="63"/>
    </row>
    <row r="487" spans="1:46" ht="45">
      <c r="A487" s="26" t="s">
        <v>12</v>
      </c>
      <c r="B487" s="190" t="s">
        <v>239</v>
      </c>
      <c r="C487" s="20" t="s">
        <v>12</v>
      </c>
      <c r="D487" s="7" t="s">
        <v>21</v>
      </c>
      <c r="E487" s="7" t="s">
        <v>99</v>
      </c>
      <c r="F487" s="7" t="s">
        <v>100</v>
      </c>
      <c r="G487" s="18"/>
      <c r="H487" s="64">
        <f t="shared" ref="H487:M489" si="1408">H488</f>
        <v>50000</v>
      </c>
      <c r="I487" s="64">
        <f t="shared" si="1408"/>
        <v>50000</v>
      </c>
      <c r="J487" s="64">
        <f t="shared" si="1408"/>
        <v>50000</v>
      </c>
      <c r="K487" s="64">
        <f t="shared" si="1408"/>
        <v>0</v>
      </c>
      <c r="L487" s="64">
        <f t="shared" si="1408"/>
        <v>0</v>
      </c>
      <c r="M487" s="64">
        <f t="shared" si="1408"/>
        <v>0</v>
      </c>
      <c r="N487" s="64">
        <f t="shared" si="1405"/>
        <v>50000</v>
      </c>
      <c r="O487" s="64">
        <f t="shared" si="1406"/>
        <v>50000</v>
      </c>
      <c r="P487" s="64">
        <f t="shared" si="1407"/>
        <v>50000</v>
      </c>
      <c r="Q487" s="64">
        <f t="shared" ref="Q487:S489" si="1409">Q488</f>
        <v>0</v>
      </c>
      <c r="R487" s="64">
        <f t="shared" si="1409"/>
        <v>0</v>
      </c>
      <c r="S487" s="64">
        <f t="shared" si="1409"/>
        <v>0</v>
      </c>
      <c r="T487" s="64">
        <f t="shared" ref="T487:T490" si="1410">N487+Q487</f>
        <v>50000</v>
      </c>
      <c r="U487" s="64">
        <f t="shared" ref="U487:U490" si="1411">O487+R487</f>
        <v>50000</v>
      </c>
      <c r="V487" s="64">
        <f t="shared" ref="V487:V490" si="1412">P487+S487</f>
        <v>50000</v>
      </c>
      <c r="W487" s="64">
        <f t="shared" ref="W487:Y489" si="1413">W488</f>
        <v>0</v>
      </c>
      <c r="X487" s="64">
        <f t="shared" si="1413"/>
        <v>0</v>
      </c>
      <c r="Y487" s="64">
        <f t="shared" si="1413"/>
        <v>0</v>
      </c>
      <c r="Z487" s="64">
        <f t="shared" ref="Z487:Z490" si="1414">T487+W487</f>
        <v>50000</v>
      </c>
      <c r="AA487" s="64">
        <f t="shared" ref="AA487:AA490" si="1415">U487+X487</f>
        <v>50000</v>
      </c>
      <c r="AB487" s="64">
        <f t="shared" ref="AB487:AB490" si="1416">V487+Y487</f>
        <v>50000</v>
      </c>
      <c r="AC487" s="64">
        <f t="shared" ref="AC487:AE489" si="1417">AC488</f>
        <v>0</v>
      </c>
      <c r="AD487" s="64">
        <f t="shared" si="1417"/>
        <v>0</v>
      </c>
      <c r="AE487" s="64">
        <f t="shared" si="1417"/>
        <v>0</v>
      </c>
      <c r="AF487" s="64">
        <f t="shared" ref="AF487:AF490" si="1418">Z487+AC487</f>
        <v>50000</v>
      </c>
      <c r="AG487" s="64">
        <f t="shared" ref="AG487:AG490" si="1419">AA487+AD487</f>
        <v>50000</v>
      </c>
      <c r="AH487" s="64">
        <f t="shared" ref="AH487:AH490" si="1420">AB487+AE487</f>
        <v>50000</v>
      </c>
      <c r="AI487" s="64">
        <f t="shared" ref="AI487:AK489" si="1421">AI488</f>
        <v>0</v>
      </c>
      <c r="AJ487" s="64">
        <f t="shared" si="1421"/>
        <v>0</v>
      </c>
      <c r="AK487" s="64">
        <f t="shared" si="1421"/>
        <v>0</v>
      </c>
      <c r="AL487" s="64">
        <f t="shared" ref="AL487:AL490" si="1422">AF487+AI487</f>
        <v>50000</v>
      </c>
      <c r="AM487" s="64">
        <f t="shared" ref="AM487:AM490" si="1423">AG487+AJ487</f>
        <v>50000</v>
      </c>
      <c r="AN487" s="64">
        <f t="shared" ref="AN487:AN490" si="1424">AH487+AK487</f>
        <v>50000</v>
      </c>
      <c r="AO487" s="64">
        <f t="shared" ref="AO487:AQ489" si="1425">AO488</f>
        <v>0</v>
      </c>
      <c r="AP487" s="64">
        <f t="shared" si="1425"/>
        <v>0</v>
      </c>
      <c r="AQ487" s="64">
        <f t="shared" si="1425"/>
        <v>0</v>
      </c>
      <c r="AR487" s="64">
        <f t="shared" ref="AR487:AR490" si="1426">AL487+AO487</f>
        <v>50000</v>
      </c>
      <c r="AS487" s="64">
        <f t="shared" ref="AS487:AS490" si="1427">AM487+AP487</f>
        <v>50000</v>
      </c>
      <c r="AT487" s="64">
        <f t="shared" ref="AT487:AT490" si="1428">AN487+AQ487</f>
        <v>50000</v>
      </c>
    </row>
    <row r="488" spans="1:46" ht="18" customHeight="1">
      <c r="A488" s="271"/>
      <c r="B488" s="62" t="s">
        <v>29</v>
      </c>
      <c r="C488" s="5" t="s">
        <v>12</v>
      </c>
      <c r="D488" s="5" t="s">
        <v>21</v>
      </c>
      <c r="E488" s="5" t="s">
        <v>99</v>
      </c>
      <c r="F488" s="5" t="s">
        <v>118</v>
      </c>
      <c r="G488" s="17"/>
      <c r="H488" s="63">
        <f t="shared" si="1408"/>
        <v>50000</v>
      </c>
      <c r="I488" s="63">
        <f t="shared" si="1408"/>
        <v>50000</v>
      </c>
      <c r="J488" s="63">
        <f t="shared" si="1408"/>
        <v>50000</v>
      </c>
      <c r="K488" s="63">
        <f t="shared" si="1408"/>
        <v>0</v>
      </c>
      <c r="L488" s="63">
        <f t="shared" si="1408"/>
        <v>0</v>
      </c>
      <c r="M488" s="63">
        <f t="shared" si="1408"/>
        <v>0</v>
      </c>
      <c r="N488" s="63">
        <f t="shared" si="1405"/>
        <v>50000</v>
      </c>
      <c r="O488" s="63">
        <f t="shared" si="1406"/>
        <v>50000</v>
      </c>
      <c r="P488" s="63">
        <f t="shared" si="1407"/>
        <v>50000</v>
      </c>
      <c r="Q488" s="63">
        <f t="shared" si="1409"/>
        <v>0</v>
      </c>
      <c r="R488" s="63">
        <f t="shared" si="1409"/>
        <v>0</v>
      </c>
      <c r="S488" s="63">
        <f t="shared" si="1409"/>
        <v>0</v>
      </c>
      <c r="T488" s="63">
        <f t="shared" si="1410"/>
        <v>50000</v>
      </c>
      <c r="U488" s="63">
        <f t="shared" si="1411"/>
        <v>50000</v>
      </c>
      <c r="V488" s="63">
        <f t="shared" si="1412"/>
        <v>50000</v>
      </c>
      <c r="W488" s="63">
        <f t="shared" si="1413"/>
        <v>0</v>
      </c>
      <c r="X488" s="63">
        <f t="shared" si="1413"/>
        <v>0</v>
      </c>
      <c r="Y488" s="63">
        <f t="shared" si="1413"/>
        <v>0</v>
      </c>
      <c r="Z488" s="63">
        <f t="shared" si="1414"/>
        <v>50000</v>
      </c>
      <c r="AA488" s="63">
        <f t="shared" si="1415"/>
        <v>50000</v>
      </c>
      <c r="AB488" s="63">
        <f t="shared" si="1416"/>
        <v>50000</v>
      </c>
      <c r="AC488" s="63">
        <f t="shared" si="1417"/>
        <v>0</v>
      </c>
      <c r="AD488" s="63">
        <f t="shared" si="1417"/>
        <v>0</v>
      </c>
      <c r="AE488" s="63">
        <f t="shared" si="1417"/>
        <v>0</v>
      </c>
      <c r="AF488" s="63">
        <f t="shared" si="1418"/>
        <v>50000</v>
      </c>
      <c r="AG488" s="63">
        <f t="shared" si="1419"/>
        <v>50000</v>
      </c>
      <c r="AH488" s="63">
        <f t="shared" si="1420"/>
        <v>50000</v>
      </c>
      <c r="AI488" s="63">
        <f t="shared" si="1421"/>
        <v>0</v>
      </c>
      <c r="AJ488" s="63">
        <f t="shared" si="1421"/>
        <v>0</v>
      </c>
      <c r="AK488" s="63">
        <f t="shared" si="1421"/>
        <v>0</v>
      </c>
      <c r="AL488" s="63">
        <f t="shared" si="1422"/>
        <v>50000</v>
      </c>
      <c r="AM488" s="63">
        <f t="shared" si="1423"/>
        <v>50000</v>
      </c>
      <c r="AN488" s="63">
        <f t="shared" si="1424"/>
        <v>50000</v>
      </c>
      <c r="AO488" s="63">
        <f t="shared" si="1425"/>
        <v>0</v>
      </c>
      <c r="AP488" s="63">
        <f t="shared" si="1425"/>
        <v>0</v>
      </c>
      <c r="AQ488" s="63">
        <f t="shared" si="1425"/>
        <v>0</v>
      </c>
      <c r="AR488" s="63">
        <f t="shared" si="1426"/>
        <v>50000</v>
      </c>
      <c r="AS488" s="63">
        <f t="shared" si="1427"/>
        <v>50000</v>
      </c>
      <c r="AT488" s="63">
        <f t="shared" si="1428"/>
        <v>50000</v>
      </c>
    </row>
    <row r="489" spans="1:46" ht="25.5">
      <c r="A489" s="261"/>
      <c r="B489" s="62" t="s">
        <v>207</v>
      </c>
      <c r="C489" s="5" t="s">
        <v>12</v>
      </c>
      <c r="D489" s="5" t="s">
        <v>21</v>
      </c>
      <c r="E489" s="5" t="s">
        <v>99</v>
      </c>
      <c r="F489" s="5" t="s">
        <v>118</v>
      </c>
      <c r="G489" s="17" t="s">
        <v>32</v>
      </c>
      <c r="H489" s="63">
        <f t="shared" si="1408"/>
        <v>50000</v>
      </c>
      <c r="I489" s="63">
        <f t="shared" si="1408"/>
        <v>50000</v>
      </c>
      <c r="J489" s="63">
        <f t="shared" si="1408"/>
        <v>50000</v>
      </c>
      <c r="K489" s="63">
        <f t="shared" si="1408"/>
        <v>0</v>
      </c>
      <c r="L489" s="63">
        <f t="shared" si="1408"/>
        <v>0</v>
      </c>
      <c r="M489" s="63">
        <f t="shared" si="1408"/>
        <v>0</v>
      </c>
      <c r="N489" s="63">
        <f t="shared" si="1405"/>
        <v>50000</v>
      </c>
      <c r="O489" s="63">
        <f t="shared" si="1406"/>
        <v>50000</v>
      </c>
      <c r="P489" s="63">
        <f t="shared" si="1407"/>
        <v>50000</v>
      </c>
      <c r="Q489" s="63">
        <f t="shared" si="1409"/>
        <v>0</v>
      </c>
      <c r="R489" s="63">
        <f t="shared" si="1409"/>
        <v>0</v>
      </c>
      <c r="S489" s="63">
        <f t="shared" si="1409"/>
        <v>0</v>
      </c>
      <c r="T489" s="63">
        <f t="shared" si="1410"/>
        <v>50000</v>
      </c>
      <c r="U489" s="63">
        <f t="shared" si="1411"/>
        <v>50000</v>
      </c>
      <c r="V489" s="63">
        <f t="shared" si="1412"/>
        <v>50000</v>
      </c>
      <c r="W489" s="63">
        <f t="shared" si="1413"/>
        <v>0</v>
      </c>
      <c r="X489" s="63">
        <f t="shared" si="1413"/>
        <v>0</v>
      </c>
      <c r="Y489" s="63">
        <f t="shared" si="1413"/>
        <v>0</v>
      </c>
      <c r="Z489" s="63">
        <f t="shared" si="1414"/>
        <v>50000</v>
      </c>
      <c r="AA489" s="63">
        <f t="shared" si="1415"/>
        <v>50000</v>
      </c>
      <c r="AB489" s="63">
        <f t="shared" si="1416"/>
        <v>50000</v>
      </c>
      <c r="AC489" s="63">
        <f t="shared" si="1417"/>
        <v>0</v>
      </c>
      <c r="AD489" s="63">
        <f t="shared" si="1417"/>
        <v>0</v>
      </c>
      <c r="AE489" s="63">
        <f t="shared" si="1417"/>
        <v>0</v>
      </c>
      <c r="AF489" s="63">
        <f t="shared" si="1418"/>
        <v>50000</v>
      </c>
      <c r="AG489" s="63">
        <f t="shared" si="1419"/>
        <v>50000</v>
      </c>
      <c r="AH489" s="63">
        <f t="shared" si="1420"/>
        <v>50000</v>
      </c>
      <c r="AI489" s="63">
        <f t="shared" si="1421"/>
        <v>0</v>
      </c>
      <c r="AJ489" s="63">
        <f t="shared" si="1421"/>
        <v>0</v>
      </c>
      <c r="AK489" s="63">
        <f t="shared" si="1421"/>
        <v>0</v>
      </c>
      <c r="AL489" s="63">
        <f t="shared" si="1422"/>
        <v>50000</v>
      </c>
      <c r="AM489" s="63">
        <f t="shared" si="1423"/>
        <v>50000</v>
      </c>
      <c r="AN489" s="63">
        <f t="shared" si="1424"/>
        <v>50000</v>
      </c>
      <c r="AO489" s="63">
        <f t="shared" si="1425"/>
        <v>0</v>
      </c>
      <c r="AP489" s="63">
        <f t="shared" si="1425"/>
        <v>0</v>
      </c>
      <c r="AQ489" s="63">
        <f t="shared" si="1425"/>
        <v>0</v>
      </c>
      <c r="AR489" s="63">
        <f t="shared" si="1426"/>
        <v>50000</v>
      </c>
      <c r="AS489" s="63">
        <f t="shared" si="1427"/>
        <v>50000</v>
      </c>
      <c r="AT489" s="63">
        <f t="shared" si="1428"/>
        <v>50000</v>
      </c>
    </row>
    <row r="490" spans="1:46" ht="25.5">
      <c r="A490" s="261"/>
      <c r="B490" s="32" t="s">
        <v>34</v>
      </c>
      <c r="C490" s="5" t="s">
        <v>12</v>
      </c>
      <c r="D490" s="5" t="s">
        <v>21</v>
      </c>
      <c r="E490" s="5" t="s">
        <v>99</v>
      </c>
      <c r="F490" s="5" t="s">
        <v>118</v>
      </c>
      <c r="G490" s="17" t="s">
        <v>33</v>
      </c>
      <c r="H490" s="67">
        <v>50000</v>
      </c>
      <c r="I490" s="67">
        <v>50000</v>
      </c>
      <c r="J490" s="67">
        <v>50000</v>
      </c>
      <c r="K490" s="67"/>
      <c r="L490" s="67"/>
      <c r="M490" s="67"/>
      <c r="N490" s="67">
        <f t="shared" si="1405"/>
        <v>50000</v>
      </c>
      <c r="O490" s="67">
        <f t="shared" si="1406"/>
        <v>50000</v>
      </c>
      <c r="P490" s="67">
        <f t="shared" si="1407"/>
        <v>50000</v>
      </c>
      <c r="Q490" s="67"/>
      <c r="R490" s="67"/>
      <c r="S490" s="67"/>
      <c r="T490" s="67">
        <f t="shared" si="1410"/>
        <v>50000</v>
      </c>
      <c r="U490" s="67">
        <f t="shared" si="1411"/>
        <v>50000</v>
      </c>
      <c r="V490" s="67">
        <f t="shared" si="1412"/>
        <v>50000</v>
      </c>
      <c r="W490" s="67"/>
      <c r="X490" s="67"/>
      <c r="Y490" s="67"/>
      <c r="Z490" s="67">
        <f t="shared" si="1414"/>
        <v>50000</v>
      </c>
      <c r="AA490" s="67">
        <f t="shared" si="1415"/>
        <v>50000</v>
      </c>
      <c r="AB490" s="67">
        <f t="shared" si="1416"/>
        <v>50000</v>
      </c>
      <c r="AC490" s="67"/>
      <c r="AD490" s="67"/>
      <c r="AE490" s="67"/>
      <c r="AF490" s="67">
        <f t="shared" si="1418"/>
        <v>50000</v>
      </c>
      <c r="AG490" s="67">
        <f t="shared" si="1419"/>
        <v>50000</v>
      </c>
      <c r="AH490" s="67">
        <f t="shared" si="1420"/>
        <v>50000</v>
      </c>
      <c r="AI490" s="67"/>
      <c r="AJ490" s="67"/>
      <c r="AK490" s="67"/>
      <c r="AL490" s="67">
        <f t="shared" si="1422"/>
        <v>50000</v>
      </c>
      <c r="AM490" s="67">
        <f t="shared" si="1423"/>
        <v>50000</v>
      </c>
      <c r="AN490" s="67">
        <f t="shared" si="1424"/>
        <v>50000</v>
      </c>
      <c r="AO490" s="67"/>
      <c r="AP490" s="67"/>
      <c r="AQ490" s="67"/>
      <c r="AR490" s="67">
        <f t="shared" si="1426"/>
        <v>50000</v>
      </c>
      <c r="AS490" s="67">
        <f t="shared" si="1427"/>
        <v>50000</v>
      </c>
      <c r="AT490" s="67">
        <f t="shared" si="1428"/>
        <v>50000</v>
      </c>
    </row>
    <row r="491" spans="1:46">
      <c r="A491" s="111"/>
      <c r="B491" s="91"/>
      <c r="C491" s="4"/>
      <c r="D491" s="4"/>
      <c r="E491" s="4"/>
      <c r="F491" s="5"/>
      <c r="G491" s="17"/>
      <c r="H491" s="63"/>
      <c r="I491" s="63"/>
      <c r="J491" s="63"/>
      <c r="K491" s="63"/>
      <c r="L491" s="63"/>
      <c r="M491" s="63"/>
      <c r="N491" s="63"/>
      <c r="O491" s="63"/>
      <c r="P491" s="63"/>
      <c r="Q491" s="63"/>
      <c r="R491" s="63"/>
      <c r="S491" s="63"/>
      <c r="T491" s="63"/>
      <c r="U491" s="63"/>
      <c r="V491" s="63"/>
      <c r="W491" s="63"/>
      <c r="X491" s="63"/>
      <c r="Y491" s="63"/>
      <c r="Z491" s="63"/>
      <c r="AA491" s="63"/>
      <c r="AB491" s="63"/>
      <c r="AC491" s="63"/>
      <c r="AD491" s="63"/>
      <c r="AE491" s="63"/>
      <c r="AF491" s="63"/>
      <c r="AG491" s="63"/>
      <c r="AH491" s="63"/>
      <c r="AI491" s="63"/>
      <c r="AJ491" s="63"/>
      <c r="AK491" s="63"/>
      <c r="AL491" s="63"/>
      <c r="AM491" s="63"/>
      <c r="AN491" s="63"/>
      <c r="AO491" s="63"/>
      <c r="AP491" s="63"/>
      <c r="AQ491" s="63"/>
      <c r="AR491" s="63"/>
      <c r="AS491" s="63"/>
      <c r="AT491" s="63"/>
    </row>
    <row r="492" spans="1:46" s="155" customFormat="1" ht="45">
      <c r="A492" s="103">
        <v>13</v>
      </c>
      <c r="B492" s="152" t="s">
        <v>250</v>
      </c>
      <c r="C492" s="153" t="s">
        <v>248</v>
      </c>
      <c r="D492" s="153" t="s">
        <v>21</v>
      </c>
      <c r="E492" s="153" t="s">
        <v>99</v>
      </c>
      <c r="F492" s="153" t="s">
        <v>100</v>
      </c>
      <c r="G492" s="154"/>
      <c r="H492" s="65">
        <f t="shared" ref="H492:M494" si="1429">H493</f>
        <v>20000</v>
      </c>
      <c r="I492" s="65">
        <f t="shared" si="1429"/>
        <v>20000</v>
      </c>
      <c r="J492" s="65">
        <f t="shared" si="1429"/>
        <v>20000</v>
      </c>
      <c r="K492" s="65">
        <f t="shared" si="1429"/>
        <v>0</v>
      </c>
      <c r="L492" s="65">
        <f t="shared" si="1429"/>
        <v>0</v>
      </c>
      <c r="M492" s="65">
        <f t="shared" si="1429"/>
        <v>0</v>
      </c>
      <c r="N492" s="65">
        <f t="shared" si="1405"/>
        <v>20000</v>
      </c>
      <c r="O492" s="65">
        <f t="shared" si="1406"/>
        <v>20000</v>
      </c>
      <c r="P492" s="65">
        <f t="shared" si="1407"/>
        <v>20000</v>
      </c>
      <c r="Q492" s="65">
        <f t="shared" ref="Q492:S494" si="1430">Q493</f>
        <v>0</v>
      </c>
      <c r="R492" s="65">
        <f t="shared" si="1430"/>
        <v>0</v>
      </c>
      <c r="S492" s="65">
        <f t="shared" si="1430"/>
        <v>0</v>
      </c>
      <c r="T492" s="65">
        <f t="shared" ref="T492:T495" si="1431">N492+Q492</f>
        <v>20000</v>
      </c>
      <c r="U492" s="65">
        <f t="shared" ref="U492:U495" si="1432">O492+R492</f>
        <v>20000</v>
      </c>
      <c r="V492" s="65">
        <f t="shared" ref="V492:V495" si="1433">P492+S492</f>
        <v>20000</v>
      </c>
      <c r="W492" s="65">
        <f t="shared" ref="W492:Y494" si="1434">W493</f>
        <v>0</v>
      </c>
      <c r="X492" s="65">
        <f t="shared" si="1434"/>
        <v>0</v>
      </c>
      <c r="Y492" s="65">
        <f t="shared" si="1434"/>
        <v>0</v>
      </c>
      <c r="Z492" s="65">
        <f t="shared" ref="Z492:Z495" si="1435">T492+W492</f>
        <v>20000</v>
      </c>
      <c r="AA492" s="65">
        <f t="shared" ref="AA492:AA495" si="1436">U492+X492</f>
        <v>20000</v>
      </c>
      <c r="AB492" s="65">
        <f t="shared" ref="AB492:AB495" si="1437">V492+Y492</f>
        <v>20000</v>
      </c>
      <c r="AC492" s="65">
        <f>AC493+AC496</f>
        <v>60000</v>
      </c>
      <c r="AD492" s="65">
        <f t="shared" ref="AD492:AE492" si="1438">AD493+AD496</f>
        <v>0</v>
      </c>
      <c r="AE492" s="65">
        <f t="shared" si="1438"/>
        <v>0</v>
      </c>
      <c r="AF492" s="65">
        <f t="shared" ref="AF492:AF495" si="1439">Z492+AC492</f>
        <v>80000</v>
      </c>
      <c r="AG492" s="65">
        <f t="shared" ref="AG492:AG495" si="1440">AA492+AD492</f>
        <v>20000</v>
      </c>
      <c r="AH492" s="65">
        <f t="shared" ref="AH492:AH495" si="1441">AB492+AE492</f>
        <v>20000</v>
      </c>
      <c r="AI492" s="65">
        <f>AI493+AI496</f>
        <v>0</v>
      </c>
      <c r="AJ492" s="65">
        <f t="shared" ref="AJ492:AK492" si="1442">AJ493+AJ496</f>
        <v>0</v>
      </c>
      <c r="AK492" s="65">
        <f t="shared" si="1442"/>
        <v>0</v>
      </c>
      <c r="AL492" s="65">
        <f t="shared" ref="AL492:AL498" si="1443">AF492+AI492</f>
        <v>80000</v>
      </c>
      <c r="AM492" s="65">
        <f t="shared" ref="AM492:AM498" si="1444">AG492+AJ492</f>
        <v>20000</v>
      </c>
      <c r="AN492" s="65">
        <f t="shared" ref="AN492:AN498" si="1445">AH492+AK492</f>
        <v>20000</v>
      </c>
      <c r="AO492" s="65">
        <f>AO493+AO496</f>
        <v>0</v>
      </c>
      <c r="AP492" s="65">
        <f t="shared" ref="AP492:AQ492" si="1446">AP493+AP496</f>
        <v>0</v>
      </c>
      <c r="AQ492" s="65">
        <f t="shared" si="1446"/>
        <v>0</v>
      </c>
      <c r="AR492" s="65">
        <f t="shared" ref="AR492:AR498" si="1447">AL492+AO492</f>
        <v>80000</v>
      </c>
      <c r="AS492" s="65">
        <f t="shared" ref="AS492:AS498" si="1448">AM492+AP492</f>
        <v>20000</v>
      </c>
      <c r="AT492" s="65">
        <f t="shared" ref="AT492:AT498" si="1449">AN492+AQ492</f>
        <v>20000</v>
      </c>
    </row>
    <row r="493" spans="1:46" ht="25.5">
      <c r="A493" s="111"/>
      <c r="B493" s="77" t="s">
        <v>295</v>
      </c>
      <c r="C493" s="156" t="s">
        <v>248</v>
      </c>
      <c r="D493" s="156" t="s">
        <v>21</v>
      </c>
      <c r="E493" s="156" t="s">
        <v>99</v>
      </c>
      <c r="F493" s="156" t="s">
        <v>249</v>
      </c>
      <c r="G493" s="76"/>
      <c r="H493" s="70">
        <f t="shared" si="1429"/>
        <v>20000</v>
      </c>
      <c r="I493" s="70">
        <f t="shared" si="1429"/>
        <v>20000</v>
      </c>
      <c r="J493" s="70">
        <f t="shared" si="1429"/>
        <v>20000</v>
      </c>
      <c r="K493" s="70">
        <f t="shared" si="1429"/>
        <v>0</v>
      </c>
      <c r="L493" s="70">
        <f t="shared" si="1429"/>
        <v>0</v>
      </c>
      <c r="M493" s="70">
        <f t="shared" si="1429"/>
        <v>0</v>
      </c>
      <c r="N493" s="70">
        <f t="shared" si="1405"/>
        <v>20000</v>
      </c>
      <c r="O493" s="70">
        <f t="shared" si="1406"/>
        <v>20000</v>
      </c>
      <c r="P493" s="70">
        <f t="shared" si="1407"/>
        <v>20000</v>
      </c>
      <c r="Q493" s="70">
        <f t="shared" si="1430"/>
        <v>0</v>
      </c>
      <c r="R493" s="70">
        <f t="shared" si="1430"/>
        <v>0</v>
      </c>
      <c r="S493" s="70">
        <f t="shared" si="1430"/>
        <v>0</v>
      </c>
      <c r="T493" s="70">
        <f t="shared" si="1431"/>
        <v>20000</v>
      </c>
      <c r="U493" s="70">
        <f t="shared" si="1432"/>
        <v>20000</v>
      </c>
      <c r="V493" s="70">
        <f t="shared" si="1433"/>
        <v>20000</v>
      </c>
      <c r="W493" s="70">
        <f t="shared" si="1434"/>
        <v>0</v>
      </c>
      <c r="X493" s="70">
        <f t="shared" si="1434"/>
        <v>0</v>
      </c>
      <c r="Y493" s="70">
        <f t="shared" si="1434"/>
        <v>0</v>
      </c>
      <c r="Z493" s="70">
        <f t="shared" si="1435"/>
        <v>20000</v>
      </c>
      <c r="AA493" s="70">
        <f t="shared" si="1436"/>
        <v>20000</v>
      </c>
      <c r="AB493" s="70">
        <f t="shared" si="1437"/>
        <v>20000</v>
      </c>
      <c r="AC493" s="70">
        <f t="shared" ref="AC493:AE494" si="1450">AC494</f>
        <v>0</v>
      </c>
      <c r="AD493" s="70">
        <f t="shared" si="1450"/>
        <v>0</v>
      </c>
      <c r="AE493" s="70">
        <f t="shared" si="1450"/>
        <v>0</v>
      </c>
      <c r="AF493" s="70">
        <f t="shared" si="1439"/>
        <v>20000</v>
      </c>
      <c r="AG493" s="70">
        <f t="shared" si="1440"/>
        <v>20000</v>
      </c>
      <c r="AH493" s="70">
        <f t="shared" si="1441"/>
        <v>20000</v>
      </c>
      <c r="AI493" s="70">
        <f t="shared" ref="AI493:AK494" si="1451">AI494</f>
        <v>0</v>
      </c>
      <c r="AJ493" s="70">
        <f t="shared" si="1451"/>
        <v>0</v>
      </c>
      <c r="AK493" s="70">
        <f t="shared" si="1451"/>
        <v>0</v>
      </c>
      <c r="AL493" s="70">
        <f t="shared" si="1443"/>
        <v>20000</v>
      </c>
      <c r="AM493" s="70">
        <f t="shared" si="1444"/>
        <v>20000</v>
      </c>
      <c r="AN493" s="70">
        <f t="shared" si="1445"/>
        <v>20000</v>
      </c>
      <c r="AO493" s="70">
        <f t="shared" ref="AO493:AQ494" si="1452">AO494</f>
        <v>0</v>
      </c>
      <c r="AP493" s="70">
        <f t="shared" si="1452"/>
        <v>0</v>
      </c>
      <c r="AQ493" s="70">
        <f t="shared" si="1452"/>
        <v>0</v>
      </c>
      <c r="AR493" s="70">
        <f t="shared" si="1447"/>
        <v>20000</v>
      </c>
      <c r="AS493" s="70">
        <f t="shared" si="1448"/>
        <v>20000</v>
      </c>
      <c r="AT493" s="70">
        <f t="shared" si="1449"/>
        <v>20000</v>
      </c>
    </row>
    <row r="494" spans="1:46" ht="25.5">
      <c r="A494" s="111"/>
      <c r="B494" s="136" t="s">
        <v>207</v>
      </c>
      <c r="C494" s="156" t="s">
        <v>248</v>
      </c>
      <c r="D494" s="156" t="s">
        <v>21</v>
      </c>
      <c r="E494" s="156" t="s">
        <v>99</v>
      </c>
      <c r="F494" s="156" t="s">
        <v>249</v>
      </c>
      <c r="G494" s="76" t="s">
        <v>32</v>
      </c>
      <c r="H494" s="70">
        <f t="shared" si="1429"/>
        <v>20000</v>
      </c>
      <c r="I494" s="70">
        <f t="shared" si="1429"/>
        <v>20000</v>
      </c>
      <c r="J494" s="70">
        <f t="shared" si="1429"/>
        <v>20000</v>
      </c>
      <c r="K494" s="70">
        <f t="shared" si="1429"/>
        <v>0</v>
      </c>
      <c r="L494" s="70">
        <f t="shared" si="1429"/>
        <v>0</v>
      </c>
      <c r="M494" s="70">
        <f t="shared" si="1429"/>
        <v>0</v>
      </c>
      <c r="N494" s="70">
        <f t="shared" si="1405"/>
        <v>20000</v>
      </c>
      <c r="O494" s="70">
        <f t="shared" si="1406"/>
        <v>20000</v>
      </c>
      <c r="P494" s="70">
        <f t="shared" si="1407"/>
        <v>20000</v>
      </c>
      <c r="Q494" s="70">
        <f t="shared" si="1430"/>
        <v>0</v>
      </c>
      <c r="R494" s="70">
        <f t="shared" si="1430"/>
        <v>0</v>
      </c>
      <c r="S494" s="70">
        <f t="shared" si="1430"/>
        <v>0</v>
      </c>
      <c r="T494" s="70">
        <f t="shared" si="1431"/>
        <v>20000</v>
      </c>
      <c r="U494" s="70">
        <f t="shared" si="1432"/>
        <v>20000</v>
      </c>
      <c r="V494" s="70">
        <f t="shared" si="1433"/>
        <v>20000</v>
      </c>
      <c r="W494" s="70">
        <f t="shared" si="1434"/>
        <v>0</v>
      </c>
      <c r="X494" s="70">
        <f t="shared" si="1434"/>
        <v>0</v>
      </c>
      <c r="Y494" s="70">
        <f t="shared" si="1434"/>
        <v>0</v>
      </c>
      <c r="Z494" s="70">
        <f t="shared" si="1435"/>
        <v>20000</v>
      </c>
      <c r="AA494" s="70">
        <f t="shared" si="1436"/>
        <v>20000</v>
      </c>
      <c r="AB494" s="70">
        <f t="shared" si="1437"/>
        <v>20000</v>
      </c>
      <c r="AC494" s="70">
        <f t="shared" si="1450"/>
        <v>0</v>
      </c>
      <c r="AD494" s="70">
        <f t="shared" si="1450"/>
        <v>0</v>
      </c>
      <c r="AE494" s="70">
        <f t="shared" si="1450"/>
        <v>0</v>
      </c>
      <c r="AF494" s="70">
        <f t="shared" si="1439"/>
        <v>20000</v>
      </c>
      <c r="AG494" s="70">
        <f t="shared" si="1440"/>
        <v>20000</v>
      </c>
      <c r="AH494" s="70">
        <f t="shared" si="1441"/>
        <v>20000</v>
      </c>
      <c r="AI494" s="70">
        <f t="shared" si="1451"/>
        <v>0</v>
      </c>
      <c r="AJ494" s="70">
        <f t="shared" si="1451"/>
        <v>0</v>
      </c>
      <c r="AK494" s="70">
        <f t="shared" si="1451"/>
        <v>0</v>
      </c>
      <c r="AL494" s="70">
        <f t="shared" si="1443"/>
        <v>20000</v>
      </c>
      <c r="AM494" s="70">
        <f t="shared" si="1444"/>
        <v>20000</v>
      </c>
      <c r="AN494" s="70">
        <f t="shared" si="1445"/>
        <v>20000</v>
      </c>
      <c r="AO494" s="70">
        <f t="shared" si="1452"/>
        <v>0</v>
      </c>
      <c r="AP494" s="70">
        <f t="shared" si="1452"/>
        <v>0</v>
      </c>
      <c r="AQ494" s="70">
        <f t="shared" si="1452"/>
        <v>0</v>
      </c>
      <c r="AR494" s="70">
        <f t="shared" si="1447"/>
        <v>20000</v>
      </c>
      <c r="AS494" s="70">
        <f t="shared" si="1448"/>
        <v>20000</v>
      </c>
      <c r="AT494" s="70">
        <f t="shared" si="1449"/>
        <v>20000</v>
      </c>
    </row>
    <row r="495" spans="1:46" ht="25.5">
      <c r="A495" s="111"/>
      <c r="B495" s="77" t="s">
        <v>34</v>
      </c>
      <c r="C495" s="156" t="s">
        <v>248</v>
      </c>
      <c r="D495" s="156" t="s">
        <v>21</v>
      </c>
      <c r="E495" s="156" t="s">
        <v>99</v>
      </c>
      <c r="F495" s="156" t="s">
        <v>249</v>
      </c>
      <c r="G495" s="76" t="s">
        <v>33</v>
      </c>
      <c r="H495" s="70">
        <v>20000</v>
      </c>
      <c r="I495" s="70">
        <v>20000</v>
      </c>
      <c r="J495" s="66">
        <v>20000</v>
      </c>
      <c r="K495" s="70"/>
      <c r="L495" s="70"/>
      <c r="M495" s="66"/>
      <c r="N495" s="70">
        <f t="shared" si="1405"/>
        <v>20000</v>
      </c>
      <c r="O495" s="70">
        <f t="shared" si="1406"/>
        <v>20000</v>
      </c>
      <c r="P495" s="66">
        <f t="shared" si="1407"/>
        <v>20000</v>
      </c>
      <c r="Q495" s="70"/>
      <c r="R495" s="70"/>
      <c r="S495" s="66"/>
      <c r="T495" s="70">
        <f t="shared" si="1431"/>
        <v>20000</v>
      </c>
      <c r="U495" s="70">
        <f t="shared" si="1432"/>
        <v>20000</v>
      </c>
      <c r="V495" s="66">
        <f t="shared" si="1433"/>
        <v>20000</v>
      </c>
      <c r="W495" s="70"/>
      <c r="X495" s="70"/>
      <c r="Y495" s="66"/>
      <c r="Z495" s="70">
        <f t="shared" si="1435"/>
        <v>20000</v>
      </c>
      <c r="AA495" s="70">
        <f t="shared" si="1436"/>
        <v>20000</v>
      </c>
      <c r="AB495" s="66">
        <f t="shared" si="1437"/>
        <v>20000</v>
      </c>
      <c r="AC495" s="70"/>
      <c r="AD495" s="70"/>
      <c r="AE495" s="66"/>
      <c r="AF495" s="70">
        <f t="shared" si="1439"/>
        <v>20000</v>
      </c>
      <c r="AG495" s="70">
        <f t="shared" si="1440"/>
        <v>20000</v>
      </c>
      <c r="AH495" s="66">
        <f t="shared" si="1441"/>
        <v>20000</v>
      </c>
      <c r="AI495" s="70"/>
      <c r="AJ495" s="70"/>
      <c r="AK495" s="66"/>
      <c r="AL495" s="70">
        <f t="shared" si="1443"/>
        <v>20000</v>
      </c>
      <c r="AM495" s="70">
        <f t="shared" si="1444"/>
        <v>20000</v>
      </c>
      <c r="AN495" s="66">
        <f t="shared" si="1445"/>
        <v>20000</v>
      </c>
      <c r="AO495" s="70"/>
      <c r="AP495" s="70"/>
      <c r="AQ495" s="66"/>
      <c r="AR495" s="70">
        <f t="shared" si="1447"/>
        <v>20000</v>
      </c>
      <c r="AS495" s="70">
        <f t="shared" si="1448"/>
        <v>20000</v>
      </c>
      <c r="AT495" s="66">
        <f t="shared" si="1449"/>
        <v>20000</v>
      </c>
    </row>
    <row r="496" spans="1:46" ht="25.5">
      <c r="A496" s="111"/>
      <c r="B496" s="77" t="s">
        <v>459</v>
      </c>
      <c r="C496" s="40" t="s">
        <v>248</v>
      </c>
      <c r="D496" s="40" t="s">
        <v>21</v>
      </c>
      <c r="E496" s="40" t="s">
        <v>99</v>
      </c>
      <c r="F496" s="40" t="s">
        <v>458</v>
      </c>
      <c r="G496" s="41"/>
      <c r="H496" s="70"/>
      <c r="I496" s="70"/>
      <c r="J496" s="66"/>
      <c r="K496" s="70"/>
      <c r="L496" s="70"/>
      <c r="M496" s="66"/>
      <c r="N496" s="70"/>
      <c r="O496" s="70"/>
      <c r="P496" s="66"/>
      <c r="Q496" s="70"/>
      <c r="R496" s="70"/>
      <c r="S496" s="66"/>
      <c r="T496" s="70"/>
      <c r="U496" s="70"/>
      <c r="V496" s="66"/>
      <c r="W496" s="70"/>
      <c r="X496" s="70"/>
      <c r="Y496" s="66"/>
      <c r="Z496" s="70"/>
      <c r="AA496" s="70"/>
      <c r="AB496" s="66"/>
      <c r="AC496" s="70">
        <f>AC497</f>
        <v>60000</v>
      </c>
      <c r="AD496" s="70">
        <f t="shared" ref="AD496:AE497" si="1453">AD497</f>
        <v>0</v>
      </c>
      <c r="AE496" s="70">
        <f t="shared" si="1453"/>
        <v>0</v>
      </c>
      <c r="AF496" s="70">
        <f t="shared" ref="AF496:AF498" si="1454">Z496+AC496</f>
        <v>60000</v>
      </c>
      <c r="AG496" s="70">
        <f t="shared" ref="AG496:AG498" si="1455">AA496+AD496</f>
        <v>0</v>
      </c>
      <c r="AH496" s="66">
        <f t="shared" ref="AH496:AH498" si="1456">AB496+AE496</f>
        <v>0</v>
      </c>
      <c r="AI496" s="70">
        <f>AI497</f>
        <v>0</v>
      </c>
      <c r="AJ496" s="70">
        <f t="shared" ref="AJ496:AK497" si="1457">AJ497</f>
        <v>0</v>
      </c>
      <c r="AK496" s="70">
        <f t="shared" si="1457"/>
        <v>0</v>
      </c>
      <c r="AL496" s="70">
        <f t="shared" si="1443"/>
        <v>60000</v>
      </c>
      <c r="AM496" s="70">
        <f t="shared" si="1444"/>
        <v>0</v>
      </c>
      <c r="AN496" s="66">
        <f t="shared" si="1445"/>
        <v>0</v>
      </c>
      <c r="AO496" s="70">
        <f>AO497</f>
        <v>0</v>
      </c>
      <c r="AP496" s="70">
        <f t="shared" ref="AP496:AQ497" si="1458">AP497</f>
        <v>0</v>
      </c>
      <c r="AQ496" s="70">
        <f t="shared" si="1458"/>
        <v>0</v>
      </c>
      <c r="AR496" s="70">
        <f t="shared" si="1447"/>
        <v>60000</v>
      </c>
      <c r="AS496" s="70">
        <f t="shared" si="1448"/>
        <v>0</v>
      </c>
      <c r="AT496" s="66">
        <f t="shared" si="1449"/>
        <v>0</v>
      </c>
    </row>
    <row r="497" spans="1:46" ht="25.5">
      <c r="A497" s="111"/>
      <c r="B497" s="80" t="s">
        <v>41</v>
      </c>
      <c r="C497" s="40" t="s">
        <v>248</v>
      </c>
      <c r="D497" s="40" t="s">
        <v>21</v>
      </c>
      <c r="E497" s="40" t="s">
        <v>99</v>
      </c>
      <c r="F497" s="40" t="s">
        <v>458</v>
      </c>
      <c r="G497" s="41" t="s">
        <v>39</v>
      </c>
      <c r="H497" s="70"/>
      <c r="I497" s="70"/>
      <c r="J497" s="66"/>
      <c r="K497" s="70"/>
      <c r="L497" s="70"/>
      <c r="M497" s="66"/>
      <c r="N497" s="70"/>
      <c r="O497" s="70"/>
      <c r="P497" s="66"/>
      <c r="Q497" s="70"/>
      <c r="R497" s="70"/>
      <c r="S497" s="66"/>
      <c r="T497" s="70"/>
      <c r="U497" s="70"/>
      <c r="V497" s="66"/>
      <c r="W497" s="70"/>
      <c r="X497" s="70"/>
      <c r="Y497" s="66"/>
      <c r="Z497" s="70"/>
      <c r="AA497" s="70"/>
      <c r="AB497" s="66"/>
      <c r="AC497" s="70">
        <f>AC498</f>
        <v>60000</v>
      </c>
      <c r="AD497" s="70">
        <f t="shared" si="1453"/>
        <v>0</v>
      </c>
      <c r="AE497" s="70">
        <f t="shared" si="1453"/>
        <v>0</v>
      </c>
      <c r="AF497" s="70">
        <f t="shared" si="1454"/>
        <v>60000</v>
      </c>
      <c r="AG497" s="70">
        <f t="shared" si="1455"/>
        <v>0</v>
      </c>
      <c r="AH497" s="66">
        <f t="shared" si="1456"/>
        <v>0</v>
      </c>
      <c r="AI497" s="70">
        <f>AI498</f>
        <v>0</v>
      </c>
      <c r="AJ497" s="70">
        <f t="shared" si="1457"/>
        <v>0</v>
      </c>
      <c r="AK497" s="70">
        <f t="shared" si="1457"/>
        <v>0</v>
      </c>
      <c r="AL497" s="70">
        <f t="shared" si="1443"/>
        <v>60000</v>
      </c>
      <c r="AM497" s="70">
        <f t="shared" si="1444"/>
        <v>0</v>
      </c>
      <c r="AN497" s="66">
        <f t="shared" si="1445"/>
        <v>0</v>
      </c>
      <c r="AO497" s="70">
        <f>AO498</f>
        <v>0</v>
      </c>
      <c r="AP497" s="70">
        <f t="shared" si="1458"/>
        <v>0</v>
      </c>
      <c r="AQ497" s="70">
        <f t="shared" si="1458"/>
        <v>0</v>
      </c>
      <c r="AR497" s="70">
        <f t="shared" si="1447"/>
        <v>60000</v>
      </c>
      <c r="AS497" s="70">
        <f t="shared" si="1448"/>
        <v>0</v>
      </c>
      <c r="AT497" s="66">
        <f t="shared" si="1449"/>
        <v>0</v>
      </c>
    </row>
    <row r="498" spans="1:46">
      <c r="A498" s="111"/>
      <c r="B498" s="91" t="s">
        <v>42</v>
      </c>
      <c r="C498" s="40" t="s">
        <v>248</v>
      </c>
      <c r="D498" s="40" t="s">
        <v>21</v>
      </c>
      <c r="E498" s="40" t="s">
        <v>99</v>
      </c>
      <c r="F498" s="40" t="s">
        <v>458</v>
      </c>
      <c r="G498" s="41" t="s">
        <v>40</v>
      </c>
      <c r="H498" s="70"/>
      <c r="I498" s="70"/>
      <c r="J498" s="66"/>
      <c r="K498" s="70"/>
      <c r="L498" s="70"/>
      <c r="M498" s="66"/>
      <c r="N498" s="70"/>
      <c r="O498" s="70"/>
      <c r="P498" s="66"/>
      <c r="Q498" s="70"/>
      <c r="R498" s="70"/>
      <c r="S498" s="66"/>
      <c r="T498" s="70"/>
      <c r="U498" s="70"/>
      <c r="V498" s="66"/>
      <c r="W498" s="70"/>
      <c r="X498" s="70"/>
      <c r="Y498" s="66"/>
      <c r="Z498" s="70"/>
      <c r="AA498" s="70"/>
      <c r="AB498" s="66"/>
      <c r="AC498" s="70">
        <v>60000</v>
      </c>
      <c r="AD498" s="70"/>
      <c r="AE498" s="66"/>
      <c r="AF498" s="70">
        <f t="shared" si="1454"/>
        <v>60000</v>
      </c>
      <c r="AG498" s="70">
        <f t="shared" si="1455"/>
        <v>0</v>
      </c>
      <c r="AH498" s="66">
        <f t="shared" si="1456"/>
        <v>0</v>
      </c>
      <c r="AI498" s="70"/>
      <c r="AJ498" s="70"/>
      <c r="AK498" s="66"/>
      <c r="AL498" s="70">
        <f t="shared" si="1443"/>
        <v>60000</v>
      </c>
      <c r="AM498" s="70">
        <f t="shared" si="1444"/>
        <v>0</v>
      </c>
      <c r="AN498" s="66">
        <f t="shared" si="1445"/>
        <v>0</v>
      </c>
      <c r="AO498" s="70"/>
      <c r="AP498" s="70"/>
      <c r="AQ498" s="66"/>
      <c r="AR498" s="70">
        <f t="shared" si="1447"/>
        <v>60000</v>
      </c>
      <c r="AS498" s="70">
        <f t="shared" si="1448"/>
        <v>0</v>
      </c>
      <c r="AT498" s="66">
        <f t="shared" si="1449"/>
        <v>0</v>
      </c>
    </row>
    <row r="499" spans="1:46">
      <c r="A499" s="111"/>
      <c r="B499" s="77"/>
      <c r="C499" s="156"/>
      <c r="D499" s="156"/>
      <c r="E499" s="157"/>
      <c r="F499" s="157"/>
      <c r="G499" s="76"/>
      <c r="H499" s="70"/>
      <c r="I499" s="70"/>
      <c r="J499" s="70"/>
      <c r="K499" s="70"/>
      <c r="L499" s="70"/>
      <c r="M499" s="70"/>
      <c r="N499" s="70"/>
      <c r="O499" s="70"/>
      <c r="P499" s="70"/>
      <c r="Q499" s="70"/>
      <c r="R499" s="70"/>
      <c r="S499" s="70"/>
      <c r="T499" s="70"/>
      <c r="U499" s="70"/>
      <c r="V499" s="70"/>
      <c r="W499" s="70"/>
      <c r="X499" s="70"/>
      <c r="Y499" s="70"/>
      <c r="Z499" s="70"/>
      <c r="AA499" s="70"/>
      <c r="AB499" s="70"/>
      <c r="AC499" s="70"/>
      <c r="AD499" s="70"/>
      <c r="AE499" s="70"/>
      <c r="AF499" s="70"/>
      <c r="AG499" s="70"/>
      <c r="AH499" s="70"/>
      <c r="AI499" s="70"/>
      <c r="AJ499" s="70"/>
      <c r="AK499" s="70"/>
      <c r="AL499" s="70"/>
      <c r="AM499" s="70"/>
      <c r="AN499" s="70"/>
      <c r="AO499" s="70"/>
      <c r="AP499" s="70"/>
      <c r="AQ499" s="70"/>
      <c r="AR499" s="70"/>
      <c r="AS499" s="70"/>
      <c r="AT499" s="70"/>
    </row>
    <row r="500" spans="1:46" ht="30">
      <c r="A500" s="26" t="s">
        <v>248</v>
      </c>
      <c r="B500" s="181" t="s">
        <v>240</v>
      </c>
      <c r="C500" s="20" t="s">
        <v>19</v>
      </c>
      <c r="D500" s="20" t="s">
        <v>21</v>
      </c>
      <c r="E500" s="7" t="s">
        <v>99</v>
      </c>
      <c r="F500" s="7" t="s">
        <v>100</v>
      </c>
      <c r="G500" s="11"/>
      <c r="H500" s="64">
        <f>H501</f>
        <v>182000</v>
      </c>
      <c r="I500" s="64">
        <f t="shared" ref="I500:M500" si="1459">I501</f>
        <v>182000</v>
      </c>
      <c r="J500" s="64">
        <f t="shared" si="1459"/>
        <v>182000</v>
      </c>
      <c r="K500" s="64">
        <f t="shared" si="1459"/>
        <v>0</v>
      </c>
      <c r="L500" s="64">
        <f t="shared" si="1459"/>
        <v>0</v>
      </c>
      <c r="M500" s="64">
        <f t="shared" si="1459"/>
        <v>0</v>
      </c>
      <c r="N500" s="64">
        <f t="shared" si="1405"/>
        <v>182000</v>
      </c>
      <c r="O500" s="64">
        <f t="shared" si="1406"/>
        <v>182000</v>
      </c>
      <c r="P500" s="64">
        <f t="shared" si="1407"/>
        <v>182000</v>
      </c>
      <c r="Q500" s="64">
        <f t="shared" ref="Q500:S502" si="1460">Q501</f>
        <v>0</v>
      </c>
      <c r="R500" s="64">
        <f t="shared" si="1460"/>
        <v>0</v>
      </c>
      <c r="S500" s="64">
        <f t="shared" si="1460"/>
        <v>0</v>
      </c>
      <c r="T500" s="64">
        <f t="shared" ref="T500:T503" si="1461">N500+Q500</f>
        <v>182000</v>
      </c>
      <c r="U500" s="64">
        <f t="shared" ref="U500:U503" si="1462">O500+R500</f>
        <v>182000</v>
      </c>
      <c r="V500" s="64">
        <f t="shared" ref="V500:V503" si="1463">P500+S500</f>
        <v>182000</v>
      </c>
      <c r="W500" s="64">
        <f>W501+W504</f>
        <v>207899</v>
      </c>
      <c r="X500" s="64">
        <f t="shared" ref="X500:Y500" si="1464">X501+X504</f>
        <v>0</v>
      </c>
      <c r="Y500" s="64">
        <f t="shared" si="1464"/>
        <v>0</v>
      </c>
      <c r="Z500" s="64">
        <f t="shared" ref="Z500:Z503" si="1465">T500+W500</f>
        <v>389899</v>
      </c>
      <c r="AA500" s="64">
        <f t="shared" ref="AA500:AA503" si="1466">U500+X500</f>
        <v>182000</v>
      </c>
      <c r="AB500" s="64">
        <f t="shared" ref="AB500:AB503" si="1467">V500+Y500</f>
        <v>182000</v>
      </c>
      <c r="AC500" s="64">
        <f>AC501+AC504</f>
        <v>30000</v>
      </c>
      <c r="AD500" s="64">
        <f t="shared" ref="AD500:AE500" si="1468">AD501+AD504</f>
        <v>0</v>
      </c>
      <c r="AE500" s="64">
        <f t="shared" si="1468"/>
        <v>0</v>
      </c>
      <c r="AF500" s="64">
        <f t="shared" ref="AF500:AF508" si="1469">Z500+AC500</f>
        <v>419899</v>
      </c>
      <c r="AG500" s="64">
        <f t="shared" ref="AG500:AG508" si="1470">AA500+AD500</f>
        <v>182000</v>
      </c>
      <c r="AH500" s="64">
        <f t="shared" ref="AH500:AH508" si="1471">AB500+AE500</f>
        <v>182000</v>
      </c>
      <c r="AI500" s="64">
        <f>AI501+AI504</f>
        <v>0</v>
      </c>
      <c r="AJ500" s="64">
        <f t="shared" ref="AJ500:AK500" si="1472">AJ501+AJ504</f>
        <v>0</v>
      </c>
      <c r="AK500" s="64">
        <f t="shared" si="1472"/>
        <v>0</v>
      </c>
      <c r="AL500" s="64">
        <f t="shared" ref="AL500:AL511" si="1473">AF500+AI500</f>
        <v>419899</v>
      </c>
      <c r="AM500" s="64">
        <f t="shared" ref="AM500:AM511" si="1474">AG500+AJ500</f>
        <v>182000</v>
      </c>
      <c r="AN500" s="64">
        <f t="shared" ref="AN500:AN511" si="1475">AH500+AK500</f>
        <v>182000</v>
      </c>
      <c r="AO500" s="64">
        <f>AO501+AO504</f>
        <v>10000</v>
      </c>
      <c r="AP500" s="64">
        <f t="shared" ref="AP500:AQ500" si="1476">AP501+AP504</f>
        <v>0</v>
      </c>
      <c r="AQ500" s="64">
        <f t="shared" si="1476"/>
        <v>0</v>
      </c>
      <c r="AR500" s="64">
        <f t="shared" ref="AR500:AR511" si="1477">AL500+AO500</f>
        <v>429899</v>
      </c>
      <c r="AS500" s="64">
        <f t="shared" ref="AS500:AS511" si="1478">AM500+AP500</f>
        <v>182000</v>
      </c>
      <c r="AT500" s="64">
        <f t="shared" ref="AT500:AT511" si="1479">AN500+AQ500</f>
        <v>182000</v>
      </c>
    </row>
    <row r="501" spans="1:46">
      <c r="A501" s="262"/>
      <c r="B501" s="161" t="s">
        <v>296</v>
      </c>
      <c r="C501" s="10" t="s">
        <v>19</v>
      </c>
      <c r="D501" s="10" t="s">
        <v>21</v>
      </c>
      <c r="E501" s="5" t="s">
        <v>99</v>
      </c>
      <c r="F501" s="5" t="s">
        <v>122</v>
      </c>
      <c r="G501" s="11"/>
      <c r="H501" s="63">
        <f t="shared" ref="H501:M502" si="1480">H502</f>
        <v>182000</v>
      </c>
      <c r="I501" s="63">
        <f t="shared" si="1480"/>
        <v>182000</v>
      </c>
      <c r="J501" s="63">
        <f t="shared" si="1480"/>
        <v>182000</v>
      </c>
      <c r="K501" s="63">
        <f t="shared" si="1480"/>
        <v>0</v>
      </c>
      <c r="L501" s="63">
        <f t="shared" si="1480"/>
        <v>0</v>
      </c>
      <c r="M501" s="63">
        <f t="shared" si="1480"/>
        <v>0</v>
      </c>
      <c r="N501" s="63">
        <f t="shared" si="1405"/>
        <v>182000</v>
      </c>
      <c r="O501" s="63">
        <f t="shared" si="1406"/>
        <v>182000</v>
      </c>
      <c r="P501" s="63">
        <f t="shared" si="1407"/>
        <v>182000</v>
      </c>
      <c r="Q501" s="63">
        <f t="shared" si="1460"/>
        <v>0</v>
      </c>
      <c r="R501" s="63">
        <f t="shared" si="1460"/>
        <v>0</v>
      </c>
      <c r="S501" s="63">
        <f t="shared" si="1460"/>
        <v>0</v>
      </c>
      <c r="T501" s="63">
        <f t="shared" si="1461"/>
        <v>182000</v>
      </c>
      <c r="U501" s="63">
        <f t="shared" si="1462"/>
        <v>182000</v>
      </c>
      <c r="V501" s="63">
        <f t="shared" si="1463"/>
        <v>182000</v>
      </c>
      <c r="W501" s="63">
        <f t="shared" ref="W501:Y502" si="1481">W502</f>
        <v>-100000</v>
      </c>
      <c r="X501" s="63">
        <f t="shared" si="1481"/>
        <v>0</v>
      </c>
      <c r="Y501" s="63">
        <f t="shared" si="1481"/>
        <v>0</v>
      </c>
      <c r="Z501" s="63">
        <f t="shared" si="1465"/>
        <v>82000</v>
      </c>
      <c r="AA501" s="63">
        <f t="shared" si="1466"/>
        <v>182000</v>
      </c>
      <c r="AB501" s="63">
        <f t="shared" si="1467"/>
        <v>182000</v>
      </c>
      <c r="AC501" s="63">
        <f t="shared" ref="AC501:AE502" si="1482">AC502</f>
        <v>30000</v>
      </c>
      <c r="AD501" s="63">
        <f t="shared" si="1482"/>
        <v>0</v>
      </c>
      <c r="AE501" s="63">
        <f t="shared" si="1482"/>
        <v>0</v>
      </c>
      <c r="AF501" s="63">
        <f t="shared" si="1469"/>
        <v>112000</v>
      </c>
      <c r="AG501" s="63">
        <f t="shared" si="1470"/>
        <v>182000</v>
      </c>
      <c r="AH501" s="63">
        <f t="shared" si="1471"/>
        <v>182000</v>
      </c>
      <c r="AI501" s="63">
        <f t="shared" ref="AI501:AK502" si="1483">AI502</f>
        <v>0</v>
      </c>
      <c r="AJ501" s="63">
        <f t="shared" si="1483"/>
        <v>0</v>
      </c>
      <c r="AK501" s="63">
        <f t="shared" si="1483"/>
        <v>0</v>
      </c>
      <c r="AL501" s="63">
        <f t="shared" si="1473"/>
        <v>112000</v>
      </c>
      <c r="AM501" s="63">
        <f t="shared" si="1474"/>
        <v>182000</v>
      </c>
      <c r="AN501" s="63">
        <f t="shared" si="1475"/>
        <v>182000</v>
      </c>
      <c r="AO501" s="63">
        <f t="shared" ref="AO501:AQ502" si="1484">AO502</f>
        <v>10000</v>
      </c>
      <c r="AP501" s="63">
        <f t="shared" si="1484"/>
        <v>0</v>
      </c>
      <c r="AQ501" s="63">
        <f t="shared" si="1484"/>
        <v>0</v>
      </c>
      <c r="AR501" s="63">
        <f t="shared" si="1477"/>
        <v>122000</v>
      </c>
      <c r="AS501" s="63">
        <f t="shared" si="1478"/>
        <v>182000</v>
      </c>
      <c r="AT501" s="63">
        <f t="shared" si="1479"/>
        <v>182000</v>
      </c>
    </row>
    <row r="502" spans="1:46" ht="25.5">
      <c r="A502" s="261"/>
      <c r="B502" s="62" t="s">
        <v>207</v>
      </c>
      <c r="C502" s="10" t="s">
        <v>19</v>
      </c>
      <c r="D502" s="10" t="s">
        <v>21</v>
      </c>
      <c r="E502" s="5" t="s">
        <v>99</v>
      </c>
      <c r="F502" s="5" t="s">
        <v>122</v>
      </c>
      <c r="G502" s="11" t="s">
        <v>32</v>
      </c>
      <c r="H502" s="63">
        <f t="shared" si="1480"/>
        <v>182000</v>
      </c>
      <c r="I502" s="63">
        <f t="shared" si="1480"/>
        <v>182000</v>
      </c>
      <c r="J502" s="63">
        <f t="shared" si="1480"/>
        <v>182000</v>
      </c>
      <c r="K502" s="63">
        <f t="shared" si="1480"/>
        <v>0</v>
      </c>
      <c r="L502" s="63">
        <f t="shared" si="1480"/>
        <v>0</v>
      </c>
      <c r="M502" s="63">
        <f t="shared" si="1480"/>
        <v>0</v>
      </c>
      <c r="N502" s="63">
        <f t="shared" si="1405"/>
        <v>182000</v>
      </c>
      <c r="O502" s="63">
        <f t="shared" si="1406"/>
        <v>182000</v>
      </c>
      <c r="P502" s="63">
        <f t="shared" si="1407"/>
        <v>182000</v>
      </c>
      <c r="Q502" s="63">
        <f t="shared" si="1460"/>
        <v>0</v>
      </c>
      <c r="R502" s="63">
        <f t="shared" si="1460"/>
        <v>0</v>
      </c>
      <c r="S502" s="63">
        <f t="shared" si="1460"/>
        <v>0</v>
      </c>
      <c r="T502" s="63">
        <f t="shared" si="1461"/>
        <v>182000</v>
      </c>
      <c r="U502" s="63">
        <f t="shared" si="1462"/>
        <v>182000</v>
      </c>
      <c r="V502" s="63">
        <f t="shared" si="1463"/>
        <v>182000</v>
      </c>
      <c r="W502" s="63">
        <f t="shared" si="1481"/>
        <v>-100000</v>
      </c>
      <c r="X502" s="63">
        <f t="shared" si="1481"/>
        <v>0</v>
      </c>
      <c r="Y502" s="63">
        <f t="shared" si="1481"/>
        <v>0</v>
      </c>
      <c r="Z502" s="63">
        <f t="shared" si="1465"/>
        <v>82000</v>
      </c>
      <c r="AA502" s="63">
        <f t="shared" si="1466"/>
        <v>182000</v>
      </c>
      <c r="AB502" s="63">
        <f t="shared" si="1467"/>
        <v>182000</v>
      </c>
      <c r="AC502" s="63">
        <f t="shared" si="1482"/>
        <v>30000</v>
      </c>
      <c r="AD502" s="63">
        <f t="shared" si="1482"/>
        <v>0</v>
      </c>
      <c r="AE502" s="63">
        <f t="shared" si="1482"/>
        <v>0</v>
      </c>
      <c r="AF502" s="63">
        <f t="shared" si="1469"/>
        <v>112000</v>
      </c>
      <c r="AG502" s="63">
        <f t="shared" si="1470"/>
        <v>182000</v>
      </c>
      <c r="AH502" s="63">
        <f t="shared" si="1471"/>
        <v>182000</v>
      </c>
      <c r="AI502" s="63">
        <f t="shared" si="1483"/>
        <v>0</v>
      </c>
      <c r="AJ502" s="63">
        <f t="shared" si="1483"/>
        <v>0</v>
      </c>
      <c r="AK502" s="63">
        <f t="shared" si="1483"/>
        <v>0</v>
      </c>
      <c r="AL502" s="63">
        <f t="shared" si="1473"/>
        <v>112000</v>
      </c>
      <c r="AM502" s="63">
        <f t="shared" si="1474"/>
        <v>182000</v>
      </c>
      <c r="AN502" s="63">
        <f t="shared" si="1475"/>
        <v>182000</v>
      </c>
      <c r="AO502" s="63">
        <f t="shared" si="1484"/>
        <v>10000</v>
      </c>
      <c r="AP502" s="63">
        <f t="shared" si="1484"/>
        <v>0</v>
      </c>
      <c r="AQ502" s="63">
        <f t="shared" si="1484"/>
        <v>0</v>
      </c>
      <c r="AR502" s="63">
        <f t="shared" si="1477"/>
        <v>122000</v>
      </c>
      <c r="AS502" s="63">
        <f t="shared" si="1478"/>
        <v>182000</v>
      </c>
      <c r="AT502" s="63">
        <f t="shared" si="1479"/>
        <v>182000</v>
      </c>
    </row>
    <row r="503" spans="1:46" ht="25.5">
      <c r="A503" s="261"/>
      <c r="B503" s="32" t="s">
        <v>34</v>
      </c>
      <c r="C503" s="10" t="s">
        <v>19</v>
      </c>
      <c r="D503" s="10" t="s">
        <v>21</v>
      </c>
      <c r="E503" s="5" t="s">
        <v>99</v>
      </c>
      <c r="F503" s="5" t="s">
        <v>122</v>
      </c>
      <c r="G503" s="11" t="s">
        <v>33</v>
      </c>
      <c r="H503" s="66">
        <v>182000</v>
      </c>
      <c r="I503" s="66">
        <v>182000</v>
      </c>
      <c r="J503" s="66">
        <v>182000</v>
      </c>
      <c r="K503" s="66"/>
      <c r="L503" s="66"/>
      <c r="M503" s="66"/>
      <c r="N503" s="66">
        <f t="shared" si="1405"/>
        <v>182000</v>
      </c>
      <c r="O503" s="66">
        <f t="shared" si="1406"/>
        <v>182000</v>
      </c>
      <c r="P503" s="66">
        <f t="shared" si="1407"/>
        <v>182000</v>
      </c>
      <c r="Q503" s="66"/>
      <c r="R503" s="66"/>
      <c r="S503" s="66"/>
      <c r="T503" s="66">
        <f t="shared" si="1461"/>
        <v>182000</v>
      </c>
      <c r="U503" s="66">
        <f t="shared" si="1462"/>
        <v>182000</v>
      </c>
      <c r="V503" s="66">
        <f t="shared" si="1463"/>
        <v>182000</v>
      </c>
      <c r="W503" s="66">
        <v>-100000</v>
      </c>
      <c r="X503" s="66"/>
      <c r="Y503" s="66"/>
      <c r="Z503" s="66">
        <f t="shared" si="1465"/>
        <v>82000</v>
      </c>
      <c r="AA503" s="66">
        <f t="shared" si="1466"/>
        <v>182000</v>
      </c>
      <c r="AB503" s="66">
        <f t="shared" si="1467"/>
        <v>182000</v>
      </c>
      <c r="AC503" s="66">
        <v>30000</v>
      </c>
      <c r="AD503" s="66"/>
      <c r="AE503" s="66"/>
      <c r="AF503" s="66">
        <f t="shared" si="1469"/>
        <v>112000</v>
      </c>
      <c r="AG503" s="66">
        <f t="shared" si="1470"/>
        <v>182000</v>
      </c>
      <c r="AH503" s="66">
        <f t="shared" si="1471"/>
        <v>182000</v>
      </c>
      <c r="AI503" s="66"/>
      <c r="AJ503" s="66"/>
      <c r="AK503" s="66"/>
      <c r="AL503" s="66">
        <f t="shared" si="1473"/>
        <v>112000</v>
      </c>
      <c r="AM503" s="66">
        <f t="shared" si="1474"/>
        <v>182000</v>
      </c>
      <c r="AN503" s="66">
        <f t="shared" si="1475"/>
        <v>182000</v>
      </c>
      <c r="AO503" s="66">
        <v>10000</v>
      </c>
      <c r="AP503" s="66"/>
      <c r="AQ503" s="66"/>
      <c r="AR503" s="66">
        <f t="shared" si="1477"/>
        <v>122000</v>
      </c>
      <c r="AS503" s="66">
        <f t="shared" si="1478"/>
        <v>182000</v>
      </c>
      <c r="AT503" s="66">
        <f t="shared" si="1479"/>
        <v>182000</v>
      </c>
    </row>
    <row r="504" spans="1:46">
      <c r="A504" s="146"/>
      <c r="B504" s="92" t="s">
        <v>412</v>
      </c>
      <c r="C504" s="40" t="s">
        <v>19</v>
      </c>
      <c r="D504" s="40" t="s">
        <v>21</v>
      </c>
      <c r="E504" s="40" t="s">
        <v>99</v>
      </c>
      <c r="F504" s="40" t="s">
        <v>411</v>
      </c>
      <c r="G504" s="41"/>
      <c r="H504" s="66"/>
      <c r="I504" s="66"/>
      <c r="J504" s="66"/>
      <c r="K504" s="66"/>
      <c r="L504" s="66"/>
      <c r="M504" s="66"/>
      <c r="N504" s="66"/>
      <c r="O504" s="66"/>
      <c r="P504" s="66"/>
      <c r="Q504" s="66"/>
      <c r="R504" s="66"/>
      <c r="S504" s="66"/>
      <c r="T504" s="66"/>
      <c r="U504" s="66"/>
      <c r="V504" s="66"/>
      <c r="W504" s="66">
        <f>W505+W507+W510</f>
        <v>307899</v>
      </c>
      <c r="X504" s="66">
        <f t="shared" ref="X504:Y504" si="1485">X505+X507+X510</f>
        <v>0</v>
      </c>
      <c r="Y504" s="66">
        <f t="shared" si="1485"/>
        <v>0</v>
      </c>
      <c r="Z504" s="66">
        <f t="shared" ref="Z504:Z511" si="1486">T504+W504</f>
        <v>307899</v>
      </c>
      <c r="AA504" s="66">
        <f t="shared" ref="AA504:AA511" si="1487">U504+X504</f>
        <v>0</v>
      </c>
      <c r="AB504" s="66">
        <f t="shared" ref="AB504:AB511" si="1488">V504+Y504</f>
        <v>0</v>
      </c>
      <c r="AC504" s="66">
        <f>AC505+AC507+AC510</f>
        <v>0</v>
      </c>
      <c r="AD504" s="66">
        <f t="shared" ref="AD504:AE504" si="1489">AD505+AD507+AD510</f>
        <v>0</v>
      </c>
      <c r="AE504" s="66">
        <f t="shared" si="1489"/>
        <v>0</v>
      </c>
      <c r="AF504" s="66">
        <f t="shared" si="1469"/>
        <v>307899</v>
      </c>
      <c r="AG504" s="66">
        <f t="shared" si="1470"/>
        <v>0</v>
      </c>
      <c r="AH504" s="66">
        <f t="shared" si="1471"/>
        <v>0</v>
      </c>
      <c r="AI504" s="66">
        <f>AI505+AI507+AI510</f>
        <v>0</v>
      </c>
      <c r="AJ504" s="66">
        <f t="shared" ref="AJ504:AK504" si="1490">AJ505+AJ507+AJ510</f>
        <v>0</v>
      </c>
      <c r="AK504" s="66">
        <f t="shared" si="1490"/>
        <v>0</v>
      </c>
      <c r="AL504" s="66">
        <f t="shared" si="1473"/>
        <v>307899</v>
      </c>
      <c r="AM504" s="66">
        <f t="shared" si="1474"/>
        <v>0</v>
      </c>
      <c r="AN504" s="66">
        <f t="shared" si="1475"/>
        <v>0</v>
      </c>
      <c r="AO504" s="66">
        <f>AO505+AO507+AO510</f>
        <v>0</v>
      </c>
      <c r="AP504" s="66">
        <f t="shared" ref="AP504:AQ504" si="1491">AP505+AP507+AP510</f>
        <v>0</v>
      </c>
      <c r="AQ504" s="66">
        <f t="shared" si="1491"/>
        <v>0</v>
      </c>
      <c r="AR504" s="66">
        <f t="shared" si="1477"/>
        <v>307899</v>
      </c>
      <c r="AS504" s="66">
        <f t="shared" si="1478"/>
        <v>0</v>
      </c>
      <c r="AT504" s="66">
        <f t="shared" si="1479"/>
        <v>0</v>
      </c>
    </row>
    <row r="505" spans="1:46" ht="25.5">
      <c r="A505" s="146"/>
      <c r="B505" s="92" t="s">
        <v>207</v>
      </c>
      <c r="C505" s="40" t="s">
        <v>19</v>
      </c>
      <c r="D505" s="40" t="s">
        <v>21</v>
      </c>
      <c r="E505" s="40" t="s">
        <v>99</v>
      </c>
      <c r="F505" s="40" t="s">
        <v>411</v>
      </c>
      <c r="G505" s="41" t="s">
        <v>32</v>
      </c>
      <c r="H505" s="66"/>
      <c r="I505" s="66"/>
      <c r="J505" s="66"/>
      <c r="K505" s="66"/>
      <c r="L505" s="66"/>
      <c r="M505" s="66"/>
      <c r="N505" s="66"/>
      <c r="O505" s="66"/>
      <c r="P505" s="66"/>
      <c r="Q505" s="66"/>
      <c r="R505" s="66"/>
      <c r="S505" s="66"/>
      <c r="T505" s="66"/>
      <c r="U505" s="66"/>
      <c r="V505" s="66"/>
      <c r="W505" s="66">
        <f>W506</f>
        <v>20000</v>
      </c>
      <c r="X505" s="66">
        <f t="shared" ref="X505:Y505" si="1492">X506</f>
        <v>0</v>
      </c>
      <c r="Y505" s="66">
        <f t="shared" si="1492"/>
        <v>0</v>
      </c>
      <c r="Z505" s="66">
        <f t="shared" si="1486"/>
        <v>20000</v>
      </c>
      <c r="AA505" s="66">
        <f t="shared" si="1487"/>
        <v>0</v>
      </c>
      <c r="AB505" s="66">
        <f t="shared" si="1488"/>
        <v>0</v>
      </c>
      <c r="AC505" s="66">
        <f>AC506</f>
        <v>0</v>
      </c>
      <c r="AD505" s="66">
        <f t="shared" ref="AD505:AE505" si="1493">AD506</f>
        <v>0</v>
      </c>
      <c r="AE505" s="66">
        <f t="shared" si="1493"/>
        <v>0</v>
      </c>
      <c r="AF505" s="66">
        <f t="shared" si="1469"/>
        <v>20000</v>
      </c>
      <c r="AG505" s="66">
        <f t="shared" si="1470"/>
        <v>0</v>
      </c>
      <c r="AH505" s="66">
        <f t="shared" si="1471"/>
        <v>0</v>
      </c>
      <c r="AI505" s="66">
        <f>AI506</f>
        <v>0</v>
      </c>
      <c r="AJ505" s="66">
        <f t="shared" ref="AJ505:AK505" si="1494">AJ506</f>
        <v>0</v>
      </c>
      <c r="AK505" s="66">
        <f t="shared" si="1494"/>
        <v>0</v>
      </c>
      <c r="AL505" s="66">
        <f t="shared" si="1473"/>
        <v>20000</v>
      </c>
      <c r="AM505" s="66">
        <f t="shared" si="1474"/>
        <v>0</v>
      </c>
      <c r="AN505" s="66">
        <f t="shared" si="1475"/>
        <v>0</v>
      </c>
      <c r="AO505" s="66">
        <f>AO506</f>
        <v>0</v>
      </c>
      <c r="AP505" s="66">
        <f t="shared" ref="AP505:AQ505" si="1495">AP506</f>
        <v>0</v>
      </c>
      <c r="AQ505" s="66">
        <f t="shared" si="1495"/>
        <v>0</v>
      </c>
      <c r="AR505" s="66">
        <f t="shared" si="1477"/>
        <v>20000</v>
      </c>
      <c r="AS505" s="66">
        <f t="shared" si="1478"/>
        <v>0</v>
      </c>
      <c r="AT505" s="66">
        <f t="shared" si="1479"/>
        <v>0</v>
      </c>
    </row>
    <row r="506" spans="1:46" ht="25.5">
      <c r="A506" s="146"/>
      <c r="B506" s="92" t="s">
        <v>34</v>
      </c>
      <c r="C506" s="40" t="s">
        <v>19</v>
      </c>
      <c r="D506" s="40" t="s">
        <v>21</v>
      </c>
      <c r="E506" s="40" t="s">
        <v>99</v>
      </c>
      <c r="F506" s="40" t="s">
        <v>411</v>
      </c>
      <c r="G506" s="41" t="s">
        <v>33</v>
      </c>
      <c r="H506" s="66"/>
      <c r="I506" s="66"/>
      <c r="J506" s="66"/>
      <c r="K506" s="66"/>
      <c r="L506" s="66"/>
      <c r="M506" s="66"/>
      <c r="N506" s="66"/>
      <c r="O506" s="66"/>
      <c r="P506" s="66"/>
      <c r="Q506" s="66"/>
      <c r="R506" s="66"/>
      <c r="S506" s="66"/>
      <c r="T506" s="66"/>
      <c r="U506" s="66"/>
      <c r="V506" s="66"/>
      <c r="W506" s="66">
        <f>13504.36+6495.64</f>
        <v>20000</v>
      </c>
      <c r="X506" s="66"/>
      <c r="Y506" s="66"/>
      <c r="Z506" s="66">
        <f t="shared" si="1486"/>
        <v>20000</v>
      </c>
      <c r="AA506" s="66">
        <f t="shared" si="1487"/>
        <v>0</v>
      </c>
      <c r="AB506" s="66">
        <f t="shared" si="1488"/>
        <v>0</v>
      </c>
      <c r="AC506" s="66"/>
      <c r="AD506" s="66"/>
      <c r="AE506" s="66"/>
      <c r="AF506" s="66">
        <f t="shared" si="1469"/>
        <v>20000</v>
      </c>
      <c r="AG506" s="66">
        <f t="shared" si="1470"/>
        <v>0</v>
      </c>
      <c r="AH506" s="66">
        <f t="shared" si="1471"/>
        <v>0</v>
      </c>
      <c r="AI506" s="66"/>
      <c r="AJ506" s="66"/>
      <c r="AK506" s="66"/>
      <c r="AL506" s="66">
        <f t="shared" si="1473"/>
        <v>20000</v>
      </c>
      <c r="AM506" s="66">
        <f t="shared" si="1474"/>
        <v>0</v>
      </c>
      <c r="AN506" s="66">
        <f t="shared" si="1475"/>
        <v>0</v>
      </c>
      <c r="AO506" s="66"/>
      <c r="AP506" s="66"/>
      <c r="AQ506" s="66"/>
      <c r="AR506" s="66">
        <f t="shared" si="1477"/>
        <v>20000</v>
      </c>
      <c r="AS506" s="66">
        <f t="shared" si="1478"/>
        <v>0</v>
      </c>
      <c r="AT506" s="66">
        <f t="shared" si="1479"/>
        <v>0</v>
      </c>
    </row>
    <row r="507" spans="1:46" ht="25.5">
      <c r="A507" s="146"/>
      <c r="B507" s="92" t="s">
        <v>41</v>
      </c>
      <c r="C507" s="40" t="s">
        <v>19</v>
      </c>
      <c r="D507" s="40" t="s">
        <v>21</v>
      </c>
      <c r="E507" s="40" t="s">
        <v>99</v>
      </c>
      <c r="F507" s="40" t="s">
        <v>411</v>
      </c>
      <c r="G507" s="41" t="s">
        <v>39</v>
      </c>
      <c r="H507" s="66"/>
      <c r="I507" s="66"/>
      <c r="J507" s="66"/>
      <c r="K507" s="66"/>
      <c r="L507" s="66"/>
      <c r="M507" s="66"/>
      <c r="N507" s="66"/>
      <c r="O507" s="66"/>
      <c r="P507" s="66"/>
      <c r="Q507" s="66"/>
      <c r="R507" s="66"/>
      <c r="S507" s="66"/>
      <c r="T507" s="66"/>
      <c r="U507" s="66"/>
      <c r="V507" s="66"/>
      <c r="W507" s="66">
        <f>W508+W509</f>
        <v>249899</v>
      </c>
      <c r="X507" s="66">
        <f t="shared" ref="X507:Y507" si="1496">X508+X509</f>
        <v>0</v>
      </c>
      <c r="Y507" s="66">
        <f t="shared" si="1496"/>
        <v>0</v>
      </c>
      <c r="Z507" s="66">
        <f t="shared" si="1486"/>
        <v>249899</v>
      </c>
      <c r="AA507" s="66">
        <f t="shared" si="1487"/>
        <v>0</v>
      </c>
      <c r="AB507" s="66">
        <f t="shared" si="1488"/>
        <v>0</v>
      </c>
      <c r="AC507" s="66">
        <f>AC508+AC509</f>
        <v>0</v>
      </c>
      <c r="AD507" s="66">
        <f t="shared" ref="AD507:AE507" si="1497">AD508+AD509</f>
        <v>0</v>
      </c>
      <c r="AE507" s="66">
        <f t="shared" si="1497"/>
        <v>0</v>
      </c>
      <c r="AF507" s="66">
        <f t="shared" si="1469"/>
        <v>249899</v>
      </c>
      <c r="AG507" s="66">
        <f t="shared" si="1470"/>
        <v>0</v>
      </c>
      <c r="AH507" s="66">
        <f t="shared" si="1471"/>
        <v>0</v>
      </c>
      <c r="AI507" s="66">
        <f>AI508+AI509</f>
        <v>0</v>
      </c>
      <c r="AJ507" s="66">
        <f t="shared" ref="AJ507:AK507" si="1498">AJ508+AJ509</f>
        <v>0</v>
      </c>
      <c r="AK507" s="66">
        <f t="shared" si="1498"/>
        <v>0</v>
      </c>
      <c r="AL507" s="66">
        <f t="shared" si="1473"/>
        <v>249899</v>
      </c>
      <c r="AM507" s="66">
        <f t="shared" si="1474"/>
        <v>0</v>
      </c>
      <c r="AN507" s="66">
        <f t="shared" si="1475"/>
        <v>0</v>
      </c>
      <c r="AO507" s="66">
        <f>AO508+AO509</f>
        <v>0</v>
      </c>
      <c r="AP507" s="66">
        <f t="shared" ref="AP507:AQ507" si="1499">AP508+AP509</f>
        <v>0</v>
      </c>
      <c r="AQ507" s="66">
        <f t="shared" si="1499"/>
        <v>0</v>
      </c>
      <c r="AR507" s="66">
        <f t="shared" si="1477"/>
        <v>249899</v>
      </c>
      <c r="AS507" s="66">
        <f t="shared" si="1478"/>
        <v>0</v>
      </c>
      <c r="AT507" s="66">
        <f t="shared" si="1479"/>
        <v>0</v>
      </c>
    </row>
    <row r="508" spans="1:46">
      <c r="A508" s="146"/>
      <c r="B508" s="92" t="s">
        <v>42</v>
      </c>
      <c r="C508" s="40" t="s">
        <v>19</v>
      </c>
      <c r="D508" s="40" t="s">
        <v>21</v>
      </c>
      <c r="E508" s="40" t="s">
        <v>99</v>
      </c>
      <c r="F508" s="40" t="s">
        <v>411</v>
      </c>
      <c r="G508" s="41" t="s">
        <v>40</v>
      </c>
      <c r="H508" s="66"/>
      <c r="I508" s="66"/>
      <c r="J508" s="66"/>
      <c r="K508" s="66"/>
      <c r="L508" s="66"/>
      <c r="M508" s="66"/>
      <c r="N508" s="66"/>
      <c r="O508" s="66"/>
      <c r="P508" s="66"/>
      <c r="Q508" s="66"/>
      <c r="R508" s="66"/>
      <c r="S508" s="66"/>
      <c r="T508" s="66"/>
      <c r="U508" s="66"/>
      <c r="V508" s="66"/>
      <c r="W508" s="66">
        <v>180899</v>
      </c>
      <c r="X508" s="66"/>
      <c r="Y508" s="66"/>
      <c r="Z508" s="66">
        <f t="shared" si="1486"/>
        <v>180899</v>
      </c>
      <c r="AA508" s="66">
        <f t="shared" si="1487"/>
        <v>0</v>
      </c>
      <c r="AB508" s="66">
        <f t="shared" si="1488"/>
        <v>0</v>
      </c>
      <c r="AC508" s="66"/>
      <c r="AD508" s="66"/>
      <c r="AE508" s="66"/>
      <c r="AF508" s="66">
        <f t="shared" si="1469"/>
        <v>180899</v>
      </c>
      <c r="AG508" s="66">
        <f t="shared" si="1470"/>
        <v>0</v>
      </c>
      <c r="AH508" s="66">
        <f t="shared" si="1471"/>
        <v>0</v>
      </c>
      <c r="AI508" s="66"/>
      <c r="AJ508" s="66"/>
      <c r="AK508" s="66"/>
      <c r="AL508" s="66">
        <f t="shared" si="1473"/>
        <v>180899</v>
      </c>
      <c r="AM508" s="66">
        <f t="shared" si="1474"/>
        <v>0</v>
      </c>
      <c r="AN508" s="66">
        <f t="shared" si="1475"/>
        <v>0</v>
      </c>
      <c r="AO508" s="66"/>
      <c r="AP508" s="66"/>
      <c r="AQ508" s="66"/>
      <c r="AR508" s="66">
        <f t="shared" si="1477"/>
        <v>180899</v>
      </c>
      <c r="AS508" s="66">
        <f t="shared" si="1478"/>
        <v>0</v>
      </c>
      <c r="AT508" s="66">
        <f t="shared" si="1479"/>
        <v>0</v>
      </c>
    </row>
    <row r="509" spans="1:46">
      <c r="A509" s="146"/>
      <c r="B509" s="92" t="s">
        <v>193</v>
      </c>
      <c r="C509" s="40" t="s">
        <v>19</v>
      </c>
      <c r="D509" s="40" t="s">
        <v>21</v>
      </c>
      <c r="E509" s="40" t="s">
        <v>99</v>
      </c>
      <c r="F509" s="40" t="s">
        <v>413</v>
      </c>
      <c r="G509" s="41" t="s">
        <v>190</v>
      </c>
      <c r="H509" s="66"/>
      <c r="I509" s="66"/>
      <c r="J509" s="66"/>
      <c r="K509" s="66"/>
      <c r="L509" s="66"/>
      <c r="M509" s="66"/>
      <c r="N509" s="66"/>
      <c r="O509" s="66"/>
      <c r="P509" s="66"/>
      <c r="Q509" s="66"/>
      <c r="R509" s="66"/>
      <c r="S509" s="66"/>
      <c r="T509" s="66"/>
      <c r="U509" s="66"/>
      <c r="V509" s="66"/>
      <c r="W509" s="66">
        <v>69000</v>
      </c>
      <c r="X509" s="66"/>
      <c r="Y509" s="66"/>
      <c r="Z509" s="66">
        <f t="shared" ref="Z509" si="1500">T509+W509</f>
        <v>69000</v>
      </c>
      <c r="AA509" s="66">
        <f t="shared" ref="AA509" si="1501">U509+X509</f>
        <v>0</v>
      </c>
      <c r="AB509" s="66">
        <f t="shared" ref="AB509" si="1502">V509+Y509</f>
        <v>0</v>
      </c>
      <c r="AC509" s="66"/>
      <c r="AD509" s="66"/>
      <c r="AE509" s="66"/>
      <c r="AF509" s="66">
        <f t="shared" ref="AF509" si="1503">Z509+AC509</f>
        <v>69000</v>
      </c>
      <c r="AG509" s="66">
        <f t="shared" ref="AG509" si="1504">AA509+AD509</f>
        <v>0</v>
      </c>
      <c r="AH509" s="66">
        <f t="shared" ref="AH509" si="1505">AB509+AE509</f>
        <v>0</v>
      </c>
      <c r="AI509" s="66"/>
      <c r="AJ509" s="66"/>
      <c r="AK509" s="66"/>
      <c r="AL509" s="66">
        <f t="shared" si="1473"/>
        <v>69000</v>
      </c>
      <c r="AM509" s="66">
        <f t="shared" si="1474"/>
        <v>0</v>
      </c>
      <c r="AN509" s="66">
        <f t="shared" si="1475"/>
        <v>0</v>
      </c>
      <c r="AO509" s="66"/>
      <c r="AP509" s="66"/>
      <c r="AQ509" s="66"/>
      <c r="AR509" s="66">
        <f t="shared" si="1477"/>
        <v>69000</v>
      </c>
      <c r="AS509" s="66">
        <f t="shared" si="1478"/>
        <v>0</v>
      </c>
      <c r="AT509" s="66">
        <f t="shared" si="1479"/>
        <v>0</v>
      </c>
    </row>
    <row r="510" spans="1:46">
      <c r="A510" s="146"/>
      <c r="B510" s="92" t="s">
        <v>47</v>
      </c>
      <c r="C510" s="40" t="s">
        <v>19</v>
      </c>
      <c r="D510" s="40" t="s">
        <v>21</v>
      </c>
      <c r="E510" s="40" t="s">
        <v>99</v>
      </c>
      <c r="F510" s="40" t="s">
        <v>411</v>
      </c>
      <c r="G510" s="41" t="s">
        <v>45</v>
      </c>
      <c r="H510" s="66"/>
      <c r="I510" s="66"/>
      <c r="J510" s="66"/>
      <c r="K510" s="66"/>
      <c r="L510" s="66"/>
      <c r="M510" s="66"/>
      <c r="N510" s="66"/>
      <c r="O510" s="66"/>
      <c r="P510" s="66"/>
      <c r="Q510" s="66"/>
      <c r="R510" s="66"/>
      <c r="S510" s="66"/>
      <c r="T510" s="66"/>
      <c r="U510" s="66"/>
      <c r="V510" s="66"/>
      <c r="W510" s="66">
        <f>W511</f>
        <v>38000</v>
      </c>
      <c r="X510" s="66">
        <f t="shared" ref="X510:Y510" si="1506">X511</f>
        <v>0</v>
      </c>
      <c r="Y510" s="66">
        <f t="shared" si="1506"/>
        <v>0</v>
      </c>
      <c r="Z510" s="66">
        <f t="shared" si="1486"/>
        <v>38000</v>
      </c>
      <c r="AA510" s="66">
        <f t="shared" si="1487"/>
        <v>0</v>
      </c>
      <c r="AB510" s="66">
        <f t="shared" si="1488"/>
        <v>0</v>
      </c>
      <c r="AC510" s="66">
        <f>AC511</f>
        <v>0</v>
      </c>
      <c r="AD510" s="66">
        <f t="shared" ref="AD510:AE510" si="1507">AD511</f>
        <v>0</v>
      </c>
      <c r="AE510" s="66">
        <f t="shared" si="1507"/>
        <v>0</v>
      </c>
      <c r="AF510" s="66">
        <f t="shared" ref="AF510:AF511" si="1508">Z510+AC510</f>
        <v>38000</v>
      </c>
      <c r="AG510" s="66">
        <f t="shared" ref="AG510:AG511" si="1509">AA510+AD510</f>
        <v>0</v>
      </c>
      <c r="AH510" s="66">
        <f t="shared" ref="AH510:AH511" si="1510">AB510+AE510</f>
        <v>0</v>
      </c>
      <c r="AI510" s="66">
        <f>AI511</f>
        <v>0</v>
      </c>
      <c r="AJ510" s="66">
        <f t="shared" ref="AJ510:AK510" si="1511">AJ511</f>
        <v>0</v>
      </c>
      <c r="AK510" s="66">
        <f t="shared" si="1511"/>
        <v>0</v>
      </c>
      <c r="AL510" s="66">
        <f t="shared" si="1473"/>
        <v>38000</v>
      </c>
      <c r="AM510" s="66">
        <f t="shared" si="1474"/>
        <v>0</v>
      </c>
      <c r="AN510" s="66">
        <f t="shared" si="1475"/>
        <v>0</v>
      </c>
      <c r="AO510" s="66">
        <f>AO511</f>
        <v>0</v>
      </c>
      <c r="AP510" s="66">
        <f t="shared" ref="AP510:AQ510" si="1512">AP511</f>
        <v>0</v>
      </c>
      <c r="AQ510" s="66">
        <f t="shared" si="1512"/>
        <v>0</v>
      </c>
      <c r="AR510" s="66">
        <f t="shared" si="1477"/>
        <v>38000</v>
      </c>
      <c r="AS510" s="66">
        <f t="shared" si="1478"/>
        <v>0</v>
      </c>
      <c r="AT510" s="66">
        <f t="shared" si="1479"/>
        <v>0</v>
      </c>
    </row>
    <row r="511" spans="1:46" ht="38.25">
      <c r="A511" s="146"/>
      <c r="B511" s="92" t="s">
        <v>195</v>
      </c>
      <c r="C511" s="40" t="s">
        <v>19</v>
      </c>
      <c r="D511" s="40" t="s">
        <v>21</v>
      </c>
      <c r="E511" s="40" t="s">
        <v>99</v>
      </c>
      <c r="F511" s="40" t="s">
        <v>411</v>
      </c>
      <c r="G511" s="41" t="s">
        <v>46</v>
      </c>
      <c r="H511" s="66"/>
      <c r="I511" s="66"/>
      <c r="J511" s="66"/>
      <c r="K511" s="66"/>
      <c r="L511" s="66"/>
      <c r="M511" s="66"/>
      <c r="N511" s="66"/>
      <c r="O511" s="66"/>
      <c r="P511" s="66"/>
      <c r="Q511" s="66"/>
      <c r="R511" s="66"/>
      <c r="S511" s="66"/>
      <c r="T511" s="66"/>
      <c r="U511" s="66"/>
      <c r="V511" s="66"/>
      <c r="W511" s="66">
        <f>25658.29+12341.71</f>
        <v>38000</v>
      </c>
      <c r="X511" s="66"/>
      <c r="Y511" s="66"/>
      <c r="Z511" s="66">
        <f t="shared" si="1486"/>
        <v>38000</v>
      </c>
      <c r="AA511" s="66">
        <f t="shared" si="1487"/>
        <v>0</v>
      </c>
      <c r="AB511" s="66">
        <f t="shared" si="1488"/>
        <v>0</v>
      </c>
      <c r="AC511" s="66"/>
      <c r="AD511" s="66"/>
      <c r="AE511" s="66"/>
      <c r="AF511" s="66">
        <f t="shared" si="1508"/>
        <v>38000</v>
      </c>
      <c r="AG511" s="66">
        <f t="shared" si="1509"/>
        <v>0</v>
      </c>
      <c r="AH511" s="66">
        <f t="shared" si="1510"/>
        <v>0</v>
      </c>
      <c r="AI511" s="66"/>
      <c r="AJ511" s="66"/>
      <c r="AK511" s="66"/>
      <c r="AL511" s="66">
        <f t="shared" si="1473"/>
        <v>38000</v>
      </c>
      <c r="AM511" s="66">
        <f t="shared" si="1474"/>
        <v>0</v>
      </c>
      <c r="AN511" s="66">
        <f t="shared" si="1475"/>
        <v>0</v>
      </c>
      <c r="AO511" s="66"/>
      <c r="AP511" s="66"/>
      <c r="AQ511" s="66"/>
      <c r="AR511" s="66">
        <f t="shared" si="1477"/>
        <v>38000</v>
      </c>
      <c r="AS511" s="66">
        <f t="shared" si="1478"/>
        <v>0</v>
      </c>
      <c r="AT511" s="66">
        <f t="shared" si="1479"/>
        <v>0</v>
      </c>
    </row>
    <row r="512" spans="1:46">
      <c r="A512" s="111"/>
      <c r="B512" s="91"/>
      <c r="C512" s="34"/>
      <c r="D512" s="34"/>
      <c r="E512" s="4"/>
      <c r="F512" s="5"/>
      <c r="G512" s="11"/>
      <c r="H512" s="63"/>
      <c r="I512" s="63"/>
      <c r="J512" s="63"/>
      <c r="K512" s="63"/>
      <c r="L512" s="63"/>
      <c r="M512" s="63"/>
      <c r="N512" s="63"/>
      <c r="O512" s="63"/>
      <c r="P512" s="63"/>
      <c r="Q512" s="63"/>
      <c r="R512" s="63"/>
      <c r="S512" s="63"/>
      <c r="T512" s="63"/>
      <c r="U512" s="63"/>
      <c r="V512" s="63"/>
      <c r="W512" s="63"/>
      <c r="X512" s="63"/>
      <c r="Y512" s="63"/>
      <c r="Z512" s="63"/>
      <c r="AA512" s="63"/>
      <c r="AB512" s="63"/>
      <c r="AC512" s="63"/>
      <c r="AD512" s="63"/>
      <c r="AE512" s="63"/>
      <c r="AF512" s="63"/>
      <c r="AG512" s="63"/>
      <c r="AH512" s="63"/>
      <c r="AI512" s="63"/>
      <c r="AJ512" s="63"/>
      <c r="AK512" s="63"/>
      <c r="AL512" s="63"/>
      <c r="AM512" s="63"/>
      <c r="AN512" s="63"/>
      <c r="AO512" s="63"/>
      <c r="AP512" s="63"/>
      <c r="AQ512" s="63"/>
      <c r="AR512" s="63"/>
      <c r="AS512" s="63"/>
      <c r="AT512" s="63"/>
    </row>
    <row r="513" spans="1:46" ht="45">
      <c r="A513" s="72">
        <v>15</v>
      </c>
      <c r="B513" s="102" t="s">
        <v>241</v>
      </c>
      <c r="C513" s="7" t="s">
        <v>20</v>
      </c>
      <c r="D513" s="7" t="s">
        <v>21</v>
      </c>
      <c r="E513" s="7" t="s">
        <v>99</v>
      </c>
      <c r="F513" s="7" t="s">
        <v>100</v>
      </c>
      <c r="G513" s="118"/>
      <c r="H513" s="65">
        <f t="shared" ref="H513:M513" si="1513">H514</f>
        <v>50000</v>
      </c>
      <c r="I513" s="65">
        <f t="shared" si="1513"/>
        <v>50000</v>
      </c>
      <c r="J513" s="65">
        <f t="shared" si="1513"/>
        <v>50000</v>
      </c>
      <c r="K513" s="65">
        <f t="shared" si="1513"/>
        <v>0</v>
      </c>
      <c r="L513" s="65">
        <f t="shared" si="1513"/>
        <v>0</v>
      </c>
      <c r="M513" s="65">
        <f t="shared" si="1513"/>
        <v>0</v>
      </c>
      <c r="N513" s="65">
        <f t="shared" si="1405"/>
        <v>50000</v>
      </c>
      <c r="O513" s="65">
        <f t="shared" si="1406"/>
        <v>50000</v>
      </c>
      <c r="P513" s="65">
        <f t="shared" si="1407"/>
        <v>50000</v>
      </c>
      <c r="Q513" s="65">
        <f t="shared" ref="Q513:S513" si="1514">Q514</f>
        <v>0</v>
      </c>
      <c r="R513" s="65">
        <f t="shared" si="1514"/>
        <v>0</v>
      </c>
      <c r="S513" s="65">
        <f t="shared" si="1514"/>
        <v>0</v>
      </c>
      <c r="T513" s="65">
        <f t="shared" ref="T513:T520" si="1515">N513+Q513</f>
        <v>50000</v>
      </c>
      <c r="U513" s="65">
        <f t="shared" ref="U513:U520" si="1516">O513+R513</f>
        <v>50000</v>
      </c>
      <c r="V513" s="65">
        <f t="shared" ref="V513:V520" si="1517">P513+S513</f>
        <v>50000</v>
      </c>
      <c r="W513" s="65">
        <f t="shared" ref="W513:Y513" si="1518">W514</f>
        <v>0</v>
      </c>
      <c r="X513" s="65">
        <f t="shared" si="1518"/>
        <v>0</v>
      </c>
      <c r="Y513" s="65">
        <f t="shared" si="1518"/>
        <v>0</v>
      </c>
      <c r="Z513" s="65">
        <f t="shared" ref="Z513:Z520" si="1519">T513+W513</f>
        <v>50000</v>
      </c>
      <c r="AA513" s="65">
        <f t="shared" ref="AA513:AA520" si="1520">U513+X513</f>
        <v>50000</v>
      </c>
      <c r="AB513" s="65">
        <f t="shared" ref="AB513:AB520" si="1521">V513+Y513</f>
        <v>50000</v>
      </c>
      <c r="AC513" s="65">
        <f t="shared" ref="AC513:AE513" si="1522">AC514</f>
        <v>0</v>
      </c>
      <c r="AD513" s="65">
        <f t="shared" si="1522"/>
        <v>0</v>
      </c>
      <c r="AE513" s="65">
        <f t="shared" si="1522"/>
        <v>0</v>
      </c>
      <c r="AF513" s="65">
        <f t="shared" ref="AF513:AF520" si="1523">Z513+AC513</f>
        <v>50000</v>
      </c>
      <c r="AG513" s="65">
        <f t="shared" ref="AG513:AG520" si="1524">AA513+AD513</f>
        <v>50000</v>
      </c>
      <c r="AH513" s="65">
        <f t="shared" ref="AH513:AH520" si="1525">AB513+AE513</f>
        <v>50000</v>
      </c>
      <c r="AI513" s="65">
        <f>AI514+AI521+AI524</f>
        <v>387018.26</v>
      </c>
      <c r="AJ513" s="65">
        <f t="shared" ref="AJ513:AK513" si="1526">AJ514</f>
        <v>0</v>
      </c>
      <c r="AK513" s="65">
        <f t="shared" si="1526"/>
        <v>0</v>
      </c>
      <c r="AL513" s="65">
        <f t="shared" ref="AL513:AL520" si="1527">AF513+AI513</f>
        <v>437018.26</v>
      </c>
      <c r="AM513" s="65">
        <f t="shared" ref="AM513:AM520" si="1528">AG513+AJ513</f>
        <v>50000</v>
      </c>
      <c r="AN513" s="65">
        <f t="shared" ref="AN513:AN520" si="1529">AH513+AK513</f>
        <v>50000</v>
      </c>
      <c r="AO513" s="65">
        <f>AO514+AO521+AO524</f>
        <v>0</v>
      </c>
      <c r="AP513" s="65">
        <f t="shared" ref="AP513:AQ513" si="1530">AP514</f>
        <v>0</v>
      </c>
      <c r="AQ513" s="65">
        <f t="shared" si="1530"/>
        <v>0</v>
      </c>
      <c r="AR513" s="65">
        <f t="shared" ref="AR513:AR531" si="1531">AL513+AO513</f>
        <v>437018.26</v>
      </c>
      <c r="AS513" s="65">
        <f t="shared" ref="AS513:AS531" si="1532">AM513+AP513</f>
        <v>50000</v>
      </c>
      <c r="AT513" s="65">
        <f t="shared" ref="AT513:AT531" si="1533">AN513+AQ513</f>
        <v>50000</v>
      </c>
    </row>
    <row r="514" spans="1:46">
      <c r="A514" s="260"/>
      <c r="B514" s="163" t="s">
        <v>297</v>
      </c>
      <c r="C514" s="5" t="s">
        <v>20</v>
      </c>
      <c r="D514" s="5" t="s">
        <v>21</v>
      </c>
      <c r="E514" s="5" t="s">
        <v>99</v>
      </c>
      <c r="F514" s="5" t="s">
        <v>146</v>
      </c>
      <c r="G514" s="11"/>
      <c r="H514" s="63">
        <f>H519+H517</f>
        <v>50000</v>
      </c>
      <c r="I514" s="63">
        <f t="shared" ref="I514:J514" si="1534">I519+I517</f>
        <v>50000</v>
      </c>
      <c r="J514" s="63">
        <f t="shared" si="1534"/>
        <v>50000</v>
      </c>
      <c r="K514" s="63">
        <f t="shared" ref="K514:M514" si="1535">K519+K517</f>
        <v>0</v>
      </c>
      <c r="L514" s="63">
        <f t="shared" si="1535"/>
        <v>0</v>
      </c>
      <c r="M514" s="63">
        <f t="shared" si="1535"/>
        <v>0</v>
      </c>
      <c r="N514" s="63">
        <f t="shared" si="1405"/>
        <v>50000</v>
      </c>
      <c r="O514" s="63">
        <f t="shared" si="1406"/>
        <v>50000</v>
      </c>
      <c r="P514" s="63">
        <f t="shared" si="1407"/>
        <v>50000</v>
      </c>
      <c r="Q514" s="63">
        <f>Q519+Q517+Q515</f>
        <v>0</v>
      </c>
      <c r="R514" s="63">
        <f t="shared" ref="R514:S514" si="1536">R519+R517+R515</f>
        <v>0</v>
      </c>
      <c r="S514" s="63">
        <f t="shared" si="1536"/>
        <v>0</v>
      </c>
      <c r="T514" s="63">
        <f t="shared" si="1515"/>
        <v>50000</v>
      </c>
      <c r="U514" s="63">
        <f t="shared" si="1516"/>
        <v>50000</v>
      </c>
      <c r="V514" s="63">
        <f t="shared" si="1517"/>
        <v>50000</v>
      </c>
      <c r="W514" s="63">
        <f>W519+W517+W515</f>
        <v>0</v>
      </c>
      <c r="X514" s="63">
        <f t="shared" ref="X514:Y514" si="1537">X519+X517+X515</f>
        <v>0</v>
      </c>
      <c r="Y514" s="63">
        <f t="shared" si="1537"/>
        <v>0</v>
      </c>
      <c r="Z514" s="63">
        <f t="shared" si="1519"/>
        <v>50000</v>
      </c>
      <c r="AA514" s="63">
        <f t="shared" si="1520"/>
        <v>50000</v>
      </c>
      <c r="AB514" s="63">
        <f t="shared" si="1521"/>
        <v>50000</v>
      </c>
      <c r="AC514" s="63">
        <f>AC519+AC517+AC515</f>
        <v>0</v>
      </c>
      <c r="AD514" s="63">
        <f t="shared" ref="AD514:AE514" si="1538">AD519+AD517+AD515</f>
        <v>0</v>
      </c>
      <c r="AE514" s="63">
        <f t="shared" si="1538"/>
        <v>0</v>
      </c>
      <c r="AF514" s="63">
        <f t="shared" si="1523"/>
        <v>50000</v>
      </c>
      <c r="AG514" s="63">
        <f t="shared" si="1524"/>
        <v>50000</v>
      </c>
      <c r="AH514" s="63">
        <f t="shared" si="1525"/>
        <v>50000</v>
      </c>
      <c r="AI514" s="63">
        <f>AI519+AI517+AI515</f>
        <v>0</v>
      </c>
      <c r="AJ514" s="63">
        <f t="shared" ref="AJ514:AK514" si="1539">AJ519+AJ517+AJ515</f>
        <v>0</v>
      </c>
      <c r="AK514" s="63">
        <f t="shared" si="1539"/>
        <v>0</v>
      </c>
      <c r="AL514" s="63">
        <f t="shared" si="1527"/>
        <v>50000</v>
      </c>
      <c r="AM514" s="63">
        <f t="shared" si="1528"/>
        <v>50000</v>
      </c>
      <c r="AN514" s="63">
        <f t="shared" si="1529"/>
        <v>50000</v>
      </c>
      <c r="AO514" s="63">
        <f>AO519+AO517+AO515</f>
        <v>-30000</v>
      </c>
      <c r="AP514" s="63">
        <f t="shared" ref="AP514:AQ514" si="1540">AP519+AP517+AP515</f>
        <v>0</v>
      </c>
      <c r="AQ514" s="63">
        <f t="shared" si="1540"/>
        <v>0</v>
      </c>
      <c r="AR514" s="63">
        <f t="shared" si="1531"/>
        <v>20000</v>
      </c>
      <c r="AS514" s="63">
        <f t="shared" si="1532"/>
        <v>50000</v>
      </c>
      <c r="AT514" s="63">
        <f t="shared" si="1533"/>
        <v>50000</v>
      </c>
    </row>
    <row r="515" spans="1:46" customFormat="1" ht="45" customHeight="1">
      <c r="A515" s="261"/>
      <c r="B515" s="77" t="s">
        <v>50</v>
      </c>
      <c r="C515" s="5" t="s">
        <v>20</v>
      </c>
      <c r="D515" s="5" t="s">
        <v>21</v>
      </c>
      <c r="E515" s="5" t="s">
        <v>99</v>
      </c>
      <c r="F515" s="5" t="s">
        <v>146</v>
      </c>
      <c r="G515" s="41" t="s">
        <v>48</v>
      </c>
      <c r="H515" s="66">
        <f>H516</f>
        <v>0</v>
      </c>
      <c r="I515" s="66">
        <f t="shared" ref="I515:M515" si="1541">I516</f>
        <v>0</v>
      </c>
      <c r="J515" s="66">
        <f t="shared" si="1541"/>
        <v>0</v>
      </c>
      <c r="K515" s="66">
        <f t="shared" si="1541"/>
        <v>0</v>
      </c>
      <c r="L515" s="66">
        <f t="shared" si="1541"/>
        <v>0</v>
      </c>
      <c r="M515" s="66">
        <f t="shared" si="1541"/>
        <v>0</v>
      </c>
      <c r="N515" s="66">
        <f t="shared" si="1405"/>
        <v>0</v>
      </c>
      <c r="O515" s="66">
        <f t="shared" si="1406"/>
        <v>0</v>
      </c>
      <c r="P515" s="66">
        <f t="shared" si="1407"/>
        <v>0</v>
      </c>
      <c r="Q515" s="66">
        <f t="shared" ref="Q515:S515" si="1542">Q516</f>
        <v>20000</v>
      </c>
      <c r="R515" s="66">
        <f t="shared" si="1542"/>
        <v>0</v>
      </c>
      <c r="S515" s="66">
        <f t="shared" si="1542"/>
        <v>0</v>
      </c>
      <c r="T515" s="66">
        <f t="shared" si="1515"/>
        <v>20000</v>
      </c>
      <c r="U515" s="66">
        <f t="shared" si="1516"/>
        <v>0</v>
      </c>
      <c r="V515" s="66">
        <f t="shared" si="1517"/>
        <v>0</v>
      </c>
      <c r="W515" s="66">
        <f t="shared" ref="W515:Y515" si="1543">W516</f>
        <v>0</v>
      </c>
      <c r="X515" s="66">
        <f t="shared" si="1543"/>
        <v>0</v>
      </c>
      <c r="Y515" s="66">
        <f t="shared" si="1543"/>
        <v>0</v>
      </c>
      <c r="Z515" s="66">
        <f t="shared" si="1519"/>
        <v>20000</v>
      </c>
      <c r="AA515" s="66">
        <f t="shared" si="1520"/>
        <v>0</v>
      </c>
      <c r="AB515" s="66">
        <f t="shared" si="1521"/>
        <v>0</v>
      </c>
      <c r="AC515" s="66">
        <f t="shared" ref="AC515:AE515" si="1544">AC516</f>
        <v>0</v>
      </c>
      <c r="AD515" s="66">
        <f t="shared" si="1544"/>
        <v>0</v>
      </c>
      <c r="AE515" s="66">
        <f t="shared" si="1544"/>
        <v>0</v>
      </c>
      <c r="AF515" s="66">
        <f t="shared" si="1523"/>
        <v>20000</v>
      </c>
      <c r="AG515" s="66">
        <f t="shared" si="1524"/>
        <v>0</v>
      </c>
      <c r="AH515" s="66">
        <f t="shared" si="1525"/>
        <v>0</v>
      </c>
      <c r="AI515" s="66">
        <f t="shared" ref="AI515:AK515" si="1545">AI516</f>
        <v>0</v>
      </c>
      <c r="AJ515" s="66">
        <f t="shared" si="1545"/>
        <v>0</v>
      </c>
      <c r="AK515" s="66">
        <f t="shared" si="1545"/>
        <v>0</v>
      </c>
      <c r="AL515" s="66">
        <f t="shared" si="1527"/>
        <v>20000</v>
      </c>
      <c r="AM515" s="66">
        <f t="shared" si="1528"/>
        <v>0</v>
      </c>
      <c r="AN515" s="66">
        <f t="shared" si="1529"/>
        <v>0</v>
      </c>
      <c r="AO515" s="66">
        <f t="shared" ref="AO515:AQ515" si="1546">AO516</f>
        <v>0</v>
      </c>
      <c r="AP515" s="66">
        <f t="shared" si="1546"/>
        <v>0</v>
      </c>
      <c r="AQ515" s="66">
        <f t="shared" si="1546"/>
        <v>0</v>
      </c>
      <c r="AR515" s="66">
        <f t="shared" si="1531"/>
        <v>20000</v>
      </c>
      <c r="AS515" s="66">
        <f t="shared" si="1532"/>
        <v>0</v>
      </c>
      <c r="AT515" s="66">
        <f t="shared" si="1533"/>
        <v>0</v>
      </c>
    </row>
    <row r="516" spans="1:46" customFormat="1">
      <c r="A516" s="261"/>
      <c r="B516" s="77" t="s">
        <v>51</v>
      </c>
      <c r="C516" s="5" t="s">
        <v>20</v>
      </c>
      <c r="D516" s="5" t="s">
        <v>21</v>
      </c>
      <c r="E516" s="5" t="s">
        <v>99</v>
      </c>
      <c r="F516" s="5" t="s">
        <v>146</v>
      </c>
      <c r="G516" s="41" t="s">
        <v>49</v>
      </c>
      <c r="H516" s="66"/>
      <c r="I516" s="66"/>
      <c r="J516" s="66"/>
      <c r="K516" s="66"/>
      <c r="L516" s="66"/>
      <c r="M516" s="66"/>
      <c r="N516" s="66"/>
      <c r="O516" s="66"/>
      <c r="P516" s="66"/>
      <c r="Q516" s="66">
        <v>20000</v>
      </c>
      <c r="R516" s="66"/>
      <c r="S516" s="66"/>
      <c r="T516" s="66">
        <f t="shared" si="1515"/>
        <v>20000</v>
      </c>
      <c r="U516" s="66">
        <f t="shared" si="1516"/>
        <v>0</v>
      </c>
      <c r="V516" s="66">
        <f t="shared" si="1517"/>
        <v>0</v>
      </c>
      <c r="W516" s="66"/>
      <c r="X516" s="66"/>
      <c r="Y516" s="66"/>
      <c r="Z516" s="66">
        <f t="shared" si="1519"/>
        <v>20000</v>
      </c>
      <c r="AA516" s="66">
        <f t="shared" si="1520"/>
        <v>0</v>
      </c>
      <c r="AB516" s="66">
        <f t="shared" si="1521"/>
        <v>0</v>
      </c>
      <c r="AC516" s="66"/>
      <c r="AD516" s="66"/>
      <c r="AE516" s="66"/>
      <c r="AF516" s="66">
        <f t="shared" si="1523"/>
        <v>20000</v>
      </c>
      <c r="AG516" s="66">
        <f t="shared" si="1524"/>
        <v>0</v>
      </c>
      <c r="AH516" s="66">
        <f t="shared" si="1525"/>
        <v>0</v>
      </c>
      <c r="AI516" s="66"/>
      <c r="AJ516" s="66"/>
      <c r="AK516" s="66"/>
      <c r="AL516" s="66">
        <f t="shared" si="1527"/>
        <v>20000</v>
      </c>
      <c r="AM516" s="66">
        <f t="shared" si="1528"/>
        <v>0</v>
      </c>
      <c r="AN516" s="66">
        <f t="shared" si="1529"/>
        <v>0</v>
      </c>
      <c r="AO516" s="66"/>
      <c r="AP516" s="66"/>
      <c r="AQ516" s="66"/>
      <c r="AR516" s="66">
        <f t="shared" si="1531"/>
        <v>20000</v>
      </c>
      <c r="AS516" s="66">
        <f t="shared" si="1532"/>
        <v>0</v>
      </c>
      <c r="AT516" s="66">
        <f t="shared" si="1533"/>
        <v>0</v>
      </c>
    </row>
    <row r="517" spans="1:46" ht="25.5">
      <c r="A517" s="261"/>
      <c r="B517" s="62" t="s">
        <v>207</v>
      </c>
      <c r="C517" s="5" t="s">
        <v>20</v>
      </c>
      <c r="D517" s="5" t="s">
        <v>21</v>
      </c>
      <c r="E517" s="5" t="s">
        <v>99</v>
      </c>
      <c r="F517" s="5" t="s">
        <v>146</v>
      </c>
      <c r="G517" s="76" t="s">
        <v>32</v>
      </c>
      <c r="H517" s="63">
        <f>H518</f>
        <v>30000</v>
      </c>
      <c r="I517" s="63">
        <f t="shared" ref="I517:M517" si="1547">I518</f>
        <v>30000</v>
      </c>
      <c r="J517" s="63">
        <f t="shared" si="1547"/>
        <v>30000</v>
      </c>
      <c r="K517" s="63">
        <f t="shared" si="1547"/>
        <v>0</v>
      </c>
      <c r="L517" s="63">
        <f t="shared" si="1547"/>
        <v>0</v>
      </c>
      <c r="M517" s="63">
        <f t="shared" si="1547"/>
        <v>0</v>
      </c>
      <c r="N517" s="63">
        <f t="shared" si="1405"/>
        <v>30000</v>
      </c>
      <c r="O517" s="63">
        <f t="shared" si="1406"/>
        <v>30000</v>
      </c>
      <c r="P517" s="63">
        <f t="shared" si="1407"/>
        <v>30000</v>
      </c>
      <c r="Q517" s="63">
        <f t="shared" ref="Q517:S517" si="1548">Q518</f>
        <v>0</v>
      </c>
      <c r="R517" s="63">
        <f t="shared" si="1548"/>
        <v>0</v>
      </c>
      <c r="S517" s="63">
        <f t="shared" si="1548"/>
        <v>0</v>
      </c>
      <c r="T517" s="63">
        <f t="shared" si="1515"/>
        <v>30000</v>
      </c>
      <c r="U517" s="63">
        <f t="shared" si="1516"/>
        <v>30000</v>
      </c>
      <c r="V517" s="63">
        <f t="shared" si="1517"/>
        <v>30000</v>
      </c>
      <c r="W517" s="63">
        <f t="shared" ref="W517:Y517" si="1549">W518</f>
        <v>0</v>
      </c>
      <c r="X517" s="63">
        <f t="shared" si="1549"/>
        <v>0</v>
      </c>
      <c r="Y517" s="63">
        <f t="shared" si="1549"/>
        <v>0</v>
      </c>
      <c r="Z517" s="63">
        <f t="shared" si="1519"/>
        <v>30000</v>
      </c>
      <c r="AA517" s="63">
        <f t="shared" si="1520"/>
        <v>30000</v>
      </c>
      <c r="AB517" s="63">
        <f t="shared" si="1521"/>
        <v>30000</v>
      </c>
      <c r="AC517" s="63">
        <f t="shared" ref="AC517:AE517" si="1550">AC518</f>
        <v>0</v>
      </c>
      <c r="AD517" s="63">
        <f t="shared" si="1550"/>
        <v>0</v>
      </c>
      <c r="AE517" s="63">
        <f t="shared" si="1550"/>
        <v>0</v>
      </c>
      <c r="AF517" s="63">
        <f t="shared" si="1523"/>
        <v>30000</v>
      </c>
      <c r="AG517" s="63">
        <f t="shared" si="1524"/>
        <v>30000</v>
      </c>
      <c r="AH517" s="63">
        <f t="shared" si="1525"/>
        <v>30000</v>
      </c>
      <c r="AI517" s="63">
        <f t="shared" ref="AI517:AK517" si="1551">AI518</f>
        <v>0</v>
      </c>
      <c r="AJ517" s="63">
        <f t="shared" si="1551"/>
        <v>0</v>
      </c>
      <c r="AK517" s="63">
        <f t="shared" si="1551"/>
        <v>0</v>
      </c>
      <c r="AL517" s="63">
        <f t="shared" si="1527"/>
        <v>30000</v>
      </c>
      <c r="AM517" s="63">
        <f t="shared" si="1528"/>
        <v>30000</v>
      </c>
      <c r="AN517" s="63">
        <f t="shared" si="1529"/>
        <v>30000</v>
      </c>
      <c r="AO517" s="63">
        <f t="shared" ref="AO517:AQ517" si="1552">AO518</f>
        <v>-30000</v>
      </c>
      <c r="AP517" s="63">
        <f t="shared" si="1552"/>
        <v>0</v>
      </c>
      <c r="AQ517" s="63">
        <f t="shared" si="1552"/>
        <v>0</v>
      </c>
      <c r="AR517" s="63">
        <f t="shared" si="1531"/>
        <v>0</v>
      </c>
      <c r="AS517" s="63">
        <f t="shared" si="1532"/>
        <v>30000</v>
      </c>
      <c r="AT517" s="63">
        <f t="shared" si="1533"/>
        <v>30000</v>
      </c>
    </row>
    <row r="518" spans="1:46" ht="25.5">
      <c r="A518" s="261"/>
      <c r="B518" s="32" t="s">
        <v>34</v>
      </c>
      <c r="C518" s="5" t="s">
        <v>20</v>
      </c>
      <c r="D518" s="5" t="s">
        <v>21</v>
      </c>
      <c r="E518" s="5" t="s">
        <v>99</v>
      </c>
      <c r="F518" s="5" t="s">
        <v>146</v>
      </c>
      <c r="G518" s="76" t="s">
        <v>33</v>
      </c>
      <c r="H518" s="66">
        <v>30000</v>
      </c>
      <c r="I518" s="66">
        <v>30000</v>
      </c>
      <c r="J518" s="66">
        <v>30000</v>
      </c>
      <c r="K518" s="66"/>
      <c r="L518" s="66"/>
      <c r="M518" s="66"/>
      <c r="N518" s="66">
        <f t="shared" si="1405"/>
        <v>30000</v>
      </c>
      <c r="O518" s="66">
        <f t="shared" si="1406"/>
        <v>30000</v>
      </c>
      <c r="P518" s="66">
        <f t="shared" si="1407"/>
        <v>30000</v>
      </c>
      <c r="Q518" s="66"/>
      <c r="R518" s="66"/>
      <c r="S518" s="66"/>
      <c r="T518" s="66">
        <f t="shared" si="1515"/>
        <v>30000</v>
      </c>
      <c r="U518" s="66">
        <f t="shared" si="1516"/>
        <v>30000</v>
      </c>
      <c r="V518" s="66">
        <f t="shared" si="1517"/>
        <v>30000</v>
      </c>
      <c r="W518" s="66"/>
      <c r="X518" s="66"/>
      <c r="Y518" s="66"/>
      <c r="Z518" s="66">
        <f t="shared" si="1519"/>
        <v>30000</v>
      </c>
      <c r="AA518" s="66">
        <f t="shared" si="1520"/>
        <v>30000</v>
      </c>
      <c r="AB518" s="66">
        <f t="shared" si="1521"/>
        <v>30000</v>
      </c>
      <c r="AC518" s="66"/>
      <c r="AD518" s="66"/>
      <c r="AE518" s="66"/>
      <c r="AF518" s="66">
        <f t="shared" si="1523"/>
        <v>30000</v>
      </c>
      <c r="AG518" s="66">
        <f t="shared" si="1524"/>
        <v>30000</v>
      </c>
      <c r="AH518" s="66">
        <f t="shared" si="1525"/>
        <v>30000</v>
      </c>
      <c r="AI518" s="66"/>
      <c r="AJ518" s="66"/>
      <c r="AK518" s="66"/>
      <c r="AL518" s="66">
        <f t="shared" si="1527"/>
        <v>30000</v>
      </c>
      <c r="AM518" s="66">
        <f t="shared" si="1528"/>
        <v>30000</v>
      </c>
      <c r="AN518" s="66">
        <f t="shared" si="1529"/>
        <v>30000</v>
      </c>
      <c r="AO518" s="66">
        <v>-30000</v>
      </c>
      <c r="AP518" s="66"/>
      <c r="AQ518" s="66"/>
      <c r="AR518" s="66">
        <f t="shared" si="1531"/>
        <v>0</v>
      </c>
      <c r="AS518" s="66">
        <f t="shared" si="1532"/>
        <v>30000</v>
      </c>
      <c r="AT518" s="66">
        <f t="shared" si="1533"/>
        <v>30000</v>
      </c>
    </row>
    <row r="519" spans="1:46">
      <c r="A519" s="261"/>
      <c r="B519" s="29" t="s">
        <v>35</v>
      </c>
      <c r="C519" s="5" t="s">
        <v>20</v>
      </c>
      <c r="D519" s="5" t="s">
        <v>21</v>
      </c>
      <c r="E519" s="5" t="s">
        <v>99</v>
      </c>
      <c r="F519" s="5" t="s">
        <v>146</v>
      </c>
      <c r="G519" s="11" t="s">
        <v>36</v>
      </c>
      <c r="H519" s="63">
        <f>H520</f>
        <v>20000</v>
      </c>
      <c r="I519" s="63">
        <f t="shared" ref="I519:M519" si="1553">I520</f>
        <v>20000</v>
      </c>
      <c r="J519" s="63">
        <f t="shared" si="1553"/>
        <v>20000</v>
      </c>
      <c r="K519" s="63">
        <f t="shared" si="1553"/>
        <v>0</v>
      </c>
      <c r="L519" s="63">
        <f t="shared" si="1553"/>
        <v>0</v>
      </c>
      <c r="M519" s="63">
        <f t="shared" si="1553"/>
        <v>0</v>
      </c>
      <c r="N519" s="63">
        <f t="shared" si="1405"/>
        <v>20000</v>
      </c>
      <c r="O519" s="63">
        <f t="shared" si="1406"/>
        <v>20000</v>
      </c>
      <c r="P519" s="63">
        <f t="shared" si="1407"/>
        <v>20000</v>
      </c>
      <c r="Q519" s="63">
        <f t="shared" ref="Q519:S519" si="1554">Q520</f>
        <v>-20000</v>
      </c>
      <c r="R519" s="63">
        <f t="shared" si="1554"/>
        <v>0</v>
      </c>
      <c r="S519" s="63">
        <f t="shared" si="1554"/>
        <v>0</v>
      </c>
      <c r="T519" s="63">
        <f t="shared" si="1515"/>
        <v>0</v>
      </c>
      <c r="U519" s="63">
        <f t="shared" si="1516"/>
        <v>20000</v>
      </c>
      <c r="V519" s="63">
        <f t="shared" si="1517"/>
        <v>20000</v>
      </c>
      <c r="W519" s="63">
        <f t="shared" ref="W519:Y519" si="1555">W520</f>
        <v>0</v>
      </c>
      <c r="X519" s="63">
        <f t="shared" si="1555"/>
        <v>0</v>
      </c>
      <c r="Y519" s="63">
        <f t="shared" si="1555"/>
        <v>0</v>
      </c>
      <c r="Z519" s="63">
        <f t="shared" si="1519"/>
        <v>0</v>
      </c>
      <c r="AA519" s="63">
        <f t="shared" si="1520"/>
        <v>20000</v>
      </c>
      <c r="AB519" s="63">
        <f t="shared" si="1521"/>
        <v>20000</v>
      </c>
      <c r="AC519" s="63">
        <f t="shared" ref="AC519:AE519" si="1556">AC520</f>
        <v>0</v>
      </c>
      <c r="AD519" s="63">
        <f t="shared" si="1556"/>
        <v>0</v>
      </c>
      <c r="AE519" s="63">
        <f t="shared" si="1556"/>
        <v>0</v>
      </c>
      <c r="AF519" s="63">
        <f t="shared" si="1523"/>
        <v>0</v>
      </c>
      <c r="AG519" s="63">
        <f t="shared" si="1524"/>
        <v>20000</v>
      </c>
      <c r="AH519" s="63">
        <f t="shared" si="1525"/>
        <v>20000</v>
      </c>
      <c r="AI519" s="63">
        <f t="shared" ref="AI519:AK519" si="1557">AI520</f>
        <v>0</v>
      </c>
      <c r="AJ519" s="63">
        <f t="shared" si="1557"/>
        <v>0</v>
      </c>
      <c r="AK519" s="63">
        <f t="shared" si="1557"/>
        <v>0</v>
      </c>
      <c r="AL519" s="63">
        <f t="shared" si="1527"/>
        <v>0</v>
      </c>
      <c r="AM519" s="63">
        <f t="shared" si="1528"/>
        <v>20000</v>
      </c>
      <c r="AN519" s="63">
        <f t="shared" si="1529"/>
        <v>20000</v>
      </c>
      <c r="AO519" s="63">
        <f t="shared" ref="AO519:AQ519" si="1558">AO520</f>
        <v>0</v>
      </c>
      <c r="AP519" s="63">
        <f t="shared" si="1558"/>
        <v>0</v>
      </c>
      <c r="AQ519" s="63">
        <f t="shared" si="1558"/>
        <v>0</v>
      </c>
      <c r="AR519" s="63">
        <f t="shared" si="1531"/>
        <v>0</v>
      </c>
      <c r="AS519" s="63">
        <f t="shared" si="1532"/>
        <v>20000</v>
      </c>
      <c r="AT519" s="63">
        <f t="shared" si="1533"/>
        <v>20000</v>
      </c>
    </row>
    <row r="520" spans="1:46">
      <c r="A520" s="261"/>
      <c r="B520" s="29" t="s">
        <v>66</v>
      </c>
      <c r="C520" s="5" t="s">
        <v>20</v>
      </c>
      <c r="D520" s="5" t="s">
        <v>21</v>
      </c>
      <c r="E520" s="5" t="s">
        <v>99</v>
      </c>
      <c r="F520" s="5" t="s">
        <v>146</v>
      </c>
      <c r="G520" s="11" t="s">
        <v>67</v>
      </c>
      <c r="H520" s="66">
        <v>20000</v>
      </c>
      <c r="I520" s="66">
        <v>20000</v>
      </c>
      <c r="J520" s="66">
        <v>20000</v>
      </c>
      <c r="K520" s="66"/>
      <c r="L520" s="66"/>
      <c r="M520" s="66"/>
      <c r="N520" s="66">
        <f t="shared" si="1405"/>
        <v>20000</v>
      </c>
      <c r="O520" s="66">
        <f t="shared" si="1406"/>
        <v>20000</v>
      </c>
      <c r="P520" s="66">
        <f t="shared" si="1407"/>
        <v>20000</v>
      </c>
      <c r="Q520" s="66">
        <v>-20000</v>
      </c>
      <c r="R520" s="66"/>
      <c r="S520" s="66"/>
      <c r="T520" s="66">
        <f t="shared" si="1515"/>
        <v>0</v>
      </c>
      <c r="U520" s="66">
        <f t="shared" si="1516"/>
        <v>20000</v>
      </c>
      <c r="V520" s="66">
        <f t="shared" si="1517"/>
        <v>20000</v>
      </c>
      <c r="W520" s="66"/>
      <c r="X520" s="66"/>
      <c r="Y520" s="66"/>
      <c r="Z520" s="66">
        <f t="shared" si="1519"/>
        <v>0</v>
      </c>
      <c r="AA520" s="66">
        <f t="shared" si="1520"/>
        <v>20000</v>
      </c>
      <c r="AB520" s="66">
        <f t="shared" si="1521"/>
        <v>20000</v>
      </c>
      <c r="AC520" s="66"/>
      <c r="AD520" s="66"/>
      <c r="AE520" s="66"/>
      <c r="AF520" s="66">
        <f t="shared" si="1523"/>
        <v>0</v>
      </c>
      <c r="AG520" s="66">
        <f t="shared" si="1524"/>
        <v>20000</v>
      </c>
      <c r="AH520" s="66">
        <f t="shared" si="1525"/>
        <v>20000</v>
      </c>
      <c r="AI520" s="66"/>
      <c r="AJ520" s="66"/>
      <c r="AK520" s="66"/>
      <c r="AL520" s="66">
        <f t="shared" si="1527"/>
        <v>0</v>
      </c>
      <c r="AM520" s="66">
        <f t="shared" si="1528"/>
        <v>20000</v>
      </c>
      <c r="AN520" s="66">
        <f t="shared" si="1529"/>
        <v>20000</v>
      </c>
      <c r="AO520" s="66"/>
      <c r="AP520" s="66"/>
      <c r="AQ520" s="66"/>
      <c r="AR520" s="66">
        <f t="shared" si="1531"/>
        <v>0</v>
      </c>
      <c r="AS520" s="66">
        <f t="shared" si="1532"/>
        <v>20000</v>
      </c>
      <c r="AT520" s="66">
        <f t="shared" si="1533"/>
        <v>20000</v>
      </c>
    </row>
    <row r="521" spans="1:46" ht="51">
      <c r="A521" s="231"/>
      <c r="B521" s="241" t="s">
        <v>470</v>
      </c>
      <c r="C521" s="222" t="s">
        <v>20</v>
      </c>
      <c r="D521" s="222" t="s">
        <v>21</v>
      </c>
      <c r="E521" s="222" t="s">
        <v>99</v>
      </c>
      <c r="F521" s="239" t="s">
        <v>467</v>
      </c>
      <c r="G521" s="240"/>
      <c r="H521" s="238"/>
      <c r="I521" s="238"/>
      <c r="J521" s="238"/>
      <c r="K521" s="238"/>
      <c r="L521" s="238"/>
      <c r="M521" s="238"/>
      <c r="N521" s="238"/>
      <c r="O521" s="238"/>
      <c r="P521" s="238"/>
      <c r="Q521" s="238"/>
      <c r="R521" s="238"/>
      <c r="S521" s="238"/>
      <c r="T521" s="238"/>
      <c r="U521" s="238"/>
      <c r="V521" s="238"/>
      <c r="W521" s="238"/>
      <c r="X521" s="238"/>
      <c r="Y521" s="238"/>
      <c r="Z521" s="238"/>
      <c r="AA521" s="238"/>
      <c r="AB521" s="238"/>
      <c r="AC521" s="238"/>
      <c r="AD521" s="238"/>
      <c r="AE521" s="238"/>
      <c r="AF521" s="238"/>
      <c r="AG521" s="238"/>
      <c r="AH521" s="238"/>
      <c r="AI521" s="66">
        <f>AI522</f>
        <v>319610.84999999998</v>
      </c>
      <c r="AJ521" s="66">
        <f t="shared" ref="AJ521:AK522" si="1559">AJ522</f>
        <v>0</v>
      </c>
      <c r="AK521" s="66">
        <f t="shared" si="1559"/>
        <v>0</v>
      </c>
      <c r="AL521" s="66">
        <f t="shared" ref="AL521:AL527" si="1560">AF521+AI521</f>
        <v>319610.84999999998</v>
      </c>
      <c r="AM521" s="66">
        <f t="shared" ref="AM521:AM527" si="1561">AG521+AJ521</f>
        <v>0</v>
      </c>
      <c r="AN521" s="66">
        <f t="shared" ref="AN521:AN527" si="1562">AH521+AK521</f>
        <v>0</v>
      </c>
      <c r="AO521" s="66">
        <f>AO522</f>
        <v>0</v>
      </c>
      <c r="AP521" s="66">
        <f t="shared" ref="AP521:AQ522" si="1563">AP522</f>
        <v>0</v>
      </c>
      <c r="AQ521" s="66">
        <f t="shared" si="1563"/>
        <v>0</v>
      </c>
      <c r="AR521" s="66">
        <f t="shared" si="1531"/>
        <v>319610.84999999998</v>
      </c>
      <c r="AS521" s="66">
        <f t="shared" si="1532"/>
        <v>0</v>
      </c>
      <c r="AT521" s="66">
        <f t="shared" si="1533"/>
        <v>0</v>
      </c>
    </row>
    <row r="522" spans="1:46" ht="25.5">
      <c r="A522" s="231"/>
      <c r="B522" s="242" t="s">
        <v>207</v>
      </c>
      <c r="C522" s="222" t="s">
        <v>20</v>
      </c>
      <c r="D522" s="222" t="s">
        <v>21</v>
      </c>
      <c r="E522" s="222" t="s">
        <v>99</v>
      </c>
      <c r="F522" s="239" t="s">
        <v>467</v>
      </c>
      <c r="G522" s="240" t="s">
        <v>32</v>
      </c>
      <c r="H522" s="238"/>
      <c r="I522" s="238"/>
      <c r="J522" s="238"/>
      <c r="K522" s="238"/>
      <c r="L522" s="238"/>
      <c r="M522" s="238"/>
      <c r="N522" s="238"/>
      <c r="O522" s="238"/>
      <c r="P522" s="238"/>
      <c r="Q522" s="238"/>
      <c r="R522" s="238"/>
      <c r="S522" s="238"/>
      <c r="T522" s="238"/>
      <c r="U522" s="238"/>
      <c r="V522" s="238"/>
      <c r="W522" s="238"/>
      <c r="X522" s="238"/>
      <c r="Y522" s="238"/>
      <c r="Z522" s="238"/>
      <c r="AA522" s="238"/>
      <c r="AB522" s="238"/>
      <c r="AC522" s="238"/>
      <c r="AD522" s="238"/>
      <c r="AE522" s="238"/>
      <c r="AF522" s="238"/>
      <c r="AG522" s="238"/>
      <c r="AH522" s="238"/>
      <c r="AI522" s="66">
        <f>AI523</f>
        <v>319610.84999999998</v>
      </c>
      <c r="AJ522" s="66">
        <f t="shared" si="1559"/>
        <v>0</v>
      </c>
      <c r="AK522" s="66">
        <f t="shared" si="1559"/>
        <v>0</v>
      </c>
      <c r="AL522" s="66">
        <f t="shared" si="1560"/>
        <v>319610.84999999998</v>
      </c>
      <c r="AM522" s="66">
        <f t="shared" si="1561"/>
        <v>0</v>
      </c>
      <c r="AN522" s="66">
        <f t="shared" si="1562"/>
        <v>0</v>
      </c>
      <c r="AO522" s="66">
        <f>AO523</f>
        <v>0</v>
      </c>
      <c r="AP522" s="66">
        <f t="shared" si="1563"/>
        <v>0</v>
      </c>
      <c r="AQ522" s="66">
        <f t="shared" si="1563"/>
        <v>0</v>
      </c>
      <c r="AR522" s="66">
        <f t="shared" si="1531"/>
        <v>319610.84999999998</v>
      </c>
      <c r="AS522" s="66">
        <f t="shared" si="1532"/>
        <v>0</v>
      </c>
      <c r="AT522" s="66">
        <f t="shared" si="1533"/>
        <v>0</v>
      </c>
    </row>
    <row r="523" spans="1:46" ht="25.5">
      <c r="A523" s="231"/>
      <c r="B523" s="243" t="s">
        <v>34</v>
      </c>
      <c r="C523" s="222" t="s">
        <v>20</v>
      </c>
      <c r="D523" s="222" t="s">
        <v>21</v>
      </c>
      <c r="E523" s="222" t="s">
        <v>99</v>
      </c>
      <c r="F523" s="239" t="s">
        <v>467</v>
      </c>
      <c r="G523" s="240" t="s">
        <v>33</v>
      </c>
      <c r="H523" s="238"/>
      <c r="I523" s="238"/>
      <c r="J523" s="238"/>
      <c r="K523" s="238"/>
      <c r="L523" s="238"/>
      <c r="M523" s="238"/>
      <c r="N523" s="238"/>
      <c r="O523" s="238"/>
      <c r="P523" s="238"/>
      <c r="Q523" s="238"/>
      <c r="R523" s="238"/>
      <c r="S523" s="238"/>
      <c r="T523" s="238"/>
      <c r="U523" s="238"/>
      <c r="V523" s="238"/>
      <c r="W523" s="238"/>
      <c r="X523" s="238"/>
      <c r="Y523" s="238"/>
      <c r="Z523" s="238"/>
      <c r="AA523" s="238"/>
      <c r="AB523" s="238"/>
      <c r="AC523" s="238"/>
      <c r="AD523" s="238"/>
      <c r="AE523" s="238"/>
      <c r="AF523" s="238"/>
      <c r="AG523" s="238"/>
      <c r="AH523" s="238"/>
      <c r="AI523" s="66">
        <v>319610.84999999998</v>
      </c>
      <c r="AJ523" s="66"/>
      <c r="AK523" s="66"/>
      <c r="AL523" s="66">
        <f t="shared" si="1560"/>
        <v>319610.84999999998</v>
      </c>
      <c r="AM523" s="66">
        <f t="shared" si="1561"/>
        <v>0</v>
      </c>
      <c r="AN523" s="66">
        <f t="shared" si="1562"/>
        <v>0</v>
      </c>
      <c r="AO523" s="66"/>
      <c r="AP523" s="66"/>
      <c r="AQ523" s="66"/>
      <c r="AR523" s="66">
        <f t="shared" si="1531"/>
        <v>319610.84999999998</v>
      </c>
      <c r="AS523" s="66">
        <f t="shared" si="1532"/>
        <v>0</v>
      </c>
      <c r="AT523" s="66">
        <f t="shared" si="1533"/>
        <v>0</v>
      </c>
    </row>
    <row r="524" spans="1:46" ht="25.5">
      <c r="A524" s="231"/>
      <c r="B524" s="241" t="s">
        <v>469</v>
      </c>
      <c r="C524" s="222" t="s">
        <v>20</v>
      </c>
      <c r="D524" s="222" t="s">
        <v>21</v>
      </c>
      <c r="E524" s="222" t="s">
        <v>99</v>
      </c>
      <c r="F524" s="239" t="s">
        <v>468</v>
      </c>
      <c r="G524" s="240"/>
      <c r="H524" s="238"/>
      <c r="I524" s="238"/>
      <c r="J524" s="238"/>
      <c r="K524" s="238"/>
      <c r="L524" s="238"/>
      <c r="M524" s="238"/>
      <c r="N524" s="238"/>
      <c r="O524" s="238"/>
      <c r="P524" s="238"/>
      <c r="Q524" s="238"/>
      <c r="R524" s="238"/>
      <c r="S524" s="238"/>
      <c r="T524" s="238"/>
      <c r="U524" s="238"/>
      <c r="V524" s="238"/>
      <c r="W524" s="238"/>
      <c r="X524" s="238"/>
      <c r="Y524" s="238"/>
      <c r="Z524" s="238"/>
      <c r="AA524" s="238"/>
      <c r="AB524" s="238"/>
      <c r="AC524" s="238"/>
      <c r="AD524" s="238"/>
      <c r="AE524" s="238"/>
      <c r="AF524" s="238"/>
      <c r="AG524" s="238"/>
      <c r="AH524" s="238"/>
      <c r="AI524" s="66">
        <f>AI525</f>
        <v>67407.41</v>
      </c>
      <c r="AJ524" s="66">
        <f t="shared" ref="AJ524:AK525" si="1564">AJ525</f>
        <v>0</v>
      </c>
      <c r="AK524" s="66">
        <f t="shared" si="1564"/>
        <v>0</v>
      </c>
      <c r="AL524" s="66">
        <f t="shared" si="1560"/>
        <v>67407.41</v>
      </c>
      <c r="AM524" s="66">
        <f t="shared" si="1561"/>
        <v>0</v>
      </c>
      <c r="AN524" s="66">
        <f t="shared" si="1562"/>
        <v>0</v>
      </c>
      <c r="AO524" s="66">
        <f>AO525</f>
        <v>30000</v>
      </c>
      <c r="AP524" s="66">
        <f t="shared" ref="AP524:AQ525" si="1565">AP525</f>
        <v>0</v>
      </c>
      <c r="AQ524" s="66">
        <f t="shared" si="1565"/>
        <v>0</v>
      </c>
      <c r="AR524" s="66">
        <f t="shared" si="1531"/>
        <v>97407.41</v>
      </c>
      <c r="AS524" s="66">
        <f t="shared" si="1532"/>
        <v>0</v>
      </c>
      <c r="AT524" s="66">
        <f t="shared" si="1533"/>
        <v>0</v>
      </c>
    </row>
    <row r="525" spans="1:46" ht="25.5">
      <c r="A525" s="231"/>
      <c r="B525" s="242" t="s">
        <v>207</v>
      </c>
      <c r="C525" s="222" t="s">
        <v>20</v>
      </c>
      <c r="D525" s="222" t="s">
        <v>21</v>
      </c>
      <c r="E525" s="222" t="s">
        <v>99</v>
      </c>
      <c r="F525" s="239" t="s">
        <v>468</v>
      </c>
      <c r="G525" s="240" t="s">
        <v>32</v>
      </c>
      <c r="H525" s="238"/>
      <c r="I525" s="238"/>
      <c r="J525" s="238"/>
      <c r="K525" s="238"/>
      <c r="L525" s="238"/>
      <c r="M525" s="238"/>
      <c r="N525" s="238"/>
      <c r="O525" s="238"/>
      <c r="P525" s="238"/>
      <c r="Q525" s="238"/>
      <c r="R525" s="238"/>
      <c r="S525" s="238"/>
      <c r="T525" s="238"/>
      <c r="U525" s="238"/>
      <c r="V525" s="238"/>
      <c r="W525" s="238"/>
      <c r="X525" s="238"/>
      <c r="Y525" s="238"/>
      <c r="Z525" s="238"/>
      <c r="AA525" s="238"/>
      <c r="AB525" s="238"/>
      <c r="AC525" s="238"/>
      <c r="AD525" s="238"/>
      <c r="AE525" s="238"/>
      <c r="AF525" s="238"/>
      <c r="AG525" s="238"/>
      <c r="AH525" s="238"/>
      <c r="AI525" s="66">
        <f>AI526</f>
        <v>67407.41</v>
      </c>
      <c r="AJ525" s="66">
        <f t="shared" si="1564"/>
        <v>0</v>
      </c>
      <c r="AK525" s="66">
        <f t="shared" si="1564"/>
        <v>0</v>
      </c>
      <c r="AL525" s="66">
        <f t="shared" si="1560"/>
        <v>67407.41</v>
      </c>
      <c r="AM525" s="66">
        <f t="shared" si="1561"/>
        <v>0</v>
      </c>
      <c r="AN525" s="66">
        <f t="shared" si="1562"/>
        <v>0</v>
      </c>
      <c r="AO525" s="66">
        <f>AO526</f>
        <v>30000</v>
      </c>
      <c r="AP525" s="66">
        <f t="shared" si="1565"/>
        <v>0</v>
      </c>
      <c r="AQ525" s="66">
        <f t="shared" si="1565"/>
        <v>0</v>
      </c>
      <c r="AR525" s="66">
        <f t="shared" si="1531"/>
        <v>97407.41</v>
      </c>
      <c r="AS525" s="66">
        <f t="shared" si="1532"/>
        <v>0</v>
      </c>
      <c r="AT525" s="66">
        <f t="shared" si="1533"/>
        <v>0</v>
      </c>
    </row>
    <row r="526" spans="1:46" ht="25.5">
      <c r="A526" s="231"/>
      <c r="B526" s="243" t="s">
        <v>34</v>
      </c>
      <c r="C526" s="222" t="s">
        <v>20</v>
      </c>
      <c r="D526" s="222" t="s">
        <v>21</v>
      </c>
      <c r="E526" s="222" t="s">
        <v>99</v>
      </c>
      <c r="F526" s="239" t="s">
        <v>468</v>
      </c>
      <c r="G526" s="240" t="s">
        <v>33</v>
      </c>
      <c r="H526" s="238"/>
      <c r="I526" s="238"/>
      <c r="J526" s="238"/>
      <c r="K526" s="238"/>
      <c r="L526" s="238"/>
      <c r="M526" s="238"/>
      <c r="N526" s="238"/>
      <c r="O526" s="238"/>
      <c r="P526" s="238"/>
      <c r="Q526" s="238"/>
      <c r="R526" s="238"/>
      <c r="S526" s="238"/>
      <c r="T526" s="238"/>
      <c r="U526" s="238"/>
      <c r="V526" s="238"/>
      <c r="W526" s="238"/>
      <c r="X526" s="238"/>
      <c r="Y526" s="238"/>
      <c r="Z526" s="238"/>
      <c r="AA526" s="238"/>
      <c r="AB526" s="238"/>
      <c r="AC526" s="238"/>
      <c r="AD526" s="238"/>
      <c r="AE526" s="238"/>
      <c r="AF526" s="238"/>
      <c r="AG526" s="238"/>
      <c r="AH526" s="238"/>
      <c r="AI526" s="66">
        <v>67407.41</v>
      </c>
      <c r="AJ526" s="66"/>
      <c r="AK526" s="66"/>
      <c r="AL526" s="66">
        <f t="shared" si="1560"/>
        <v>67407.41</v>
      </c>
      <c r="AM526" s="66">
        <f t="shared" si="1561"/>
        <v>0</v>
      </c>
      <c r="AN526" s="66">
        <f t="shared" si="1562"/>
        <v>0</v>
      </c>
      <c r="AO526" s="66">
        <v>30000</v>
      </c>
      <c r="AP526" s="66"/>
      <c r="AQ526" s="66"/>
      <c r="AR526" s="66">
        <f t="shared" si="1531"/>
        <v>97407.41</v>
      </c>
      <c r="AS526" s="66">
        <f t="shared" si="1532"/>
        <v>0</v>
      </c>
      <c r="AT526" s="66">
        <f t="shared" si="1533"/>
        <v>0</v>
      </c>
    </row>
    <row r="527" spans="1:46">
      <c r="A527" s="111"/>
      <c r="B527" s="91"/>
      <c r="C527" s="4"/>
      <c r="D527" s="4"/>
      <c r="E527" s="4"/>
      <c r="F527" s="5"/>
      <c r="G527" s="11"/>
      <c r="H527" s="2"/>
      <c r="AI527" s="66"/>
      <c r="AJ527" s="66"/>
      <c r="AK527" s="66"/>
      <c r="AL527" s="66">
        <f t="shared" si="1560"/>
        <v>0</v>
      </c>
      <c r="AM527" s="66">
        <f t="shared" si="1561"/>
        <v>0</v>
      </c>
      <c r="AN527" s="66">
        <f t="shared" si="1562"/>
        <v>0</v>
      </c>
      <c r="AO527" s="66"/>
      <c r="AP527" s="66"/>
      <c r="AQ527" s="66"/>
      <c r="AR527" s="66">
        <f t="shared" si="1531"/>
        <v>0</v>
      </c>
      <c r="AS527" s="66">
        <f t="shared" si="1532"/>
        <v>0</v>
      </c>
      <c r="AT527" s="66">
        <f t="shared" si="1533"/>
        <v>0</v>
      </c>
    </row>
    <row r="528" spans="1:46" s="155" customFormat="1" ht="45">
      <c r="A528" s="95">
        <v>16</v>
      </c>
      <c r="B528" s="102" t="s">
        <v>251</v>
      </c>
      <c r="C528" s="158" t="s">
        <v>252</v>
      </c>
      <c r="D528" s="158" t="s">
        <v>21</v>
      </c>
      <c r="E528" s="158" t="s">
        <v>99</v>
      </c>
      <c r="F528" s="158" t="s">
        <v>253</v>
      </c>
      <c r="G528" s="97"/>
      <c r="H528" s="98">
        <f>H529</f>
        <v>250000</v>
      </c>
      <c r="I528" s="98">
        <f t="shared" ref="I528:M529" si="1566">I529</f>
        <v>250000</v>
      </c>
      <c r="J528" s="98">
        <f t="shared" si="1566"/>
        <v>250000</v>
      </c>
      <c r="K528" s="98">
        <f t="shared" si="1566"/>
        <v>0</v>
      </c>
      <c r="L528" s="98">
        <f t="shared" si="1566"/>
        <v>0</v>
      </c>
      <c r="M528" s="98">
        <f t="shared" si="1566"/>
        <v>0</v>
      </c>
      <c r="N528" s="98">
        <f t="shared" si="1405"/>
        <v>250000</v>
      </c>
      <c r="O528" s="98">
        <f t="shared" si="1406"/>
        <v>250000</v>
      </c>
      <c r="P528" s="98">
        <f t="shared" si="1407"/>
        <v>250000</v>
      </c>
      <c r="Q528" s="98">
        <f t="shared" ref="Q528:S530" si="1567">Q529</f>
        <v>315911.92</v>
      </c>
      <c r="R528" s="98">
        <f t="shared" si="1567"/>
        <v>0</v>
      </c>
      <c r="S528" s="98">
        <f t="shared" si="1567"/>
        <v>0</v>
      </c>
      <c r="T528" s="98">
        <f t="shared" ref="T528:T563" si="1568">N528+Q528</f>
        <v>565911.91999999993</v>
      </c>
      <c r="U528" s="98">
        <f t="shared" ref="U528:U563" si="1569">O528+R528</f>
        <v>250000</v>
      </c>
      <c r="V528" s="98">
        <f t="shared" ref="V528:V563" si="1570">P528+S528</f>
        <v>250000</v>
      </c>
      <c r="W528" s="98">
        <f t="shared" ref="W528:Y530" si="1571">W529</f>
        <v>0</v>
      </c>
      <c r="X528" s="98">
        <f t="shared" si="1571"/>
        <v>0</v>
      </c>
      <c r="Y528" s="98">
        <f t="shared" si="1571"/>
        <v>0</v>
      </c>
      <c r="Z528" s="98">
        <f t="shared" ref="Z528:Z566" si="1572">T528+W528</f>
        <v>565911.91999999993</v>
      </c>
      <c r="AA528" s="98">
        <f t="shared" ref="AA528:AA566" si="1573">U528+X528</f>
        <v>250000</v>
      </c>
      <c r="AB528" s="98">
        <f t="shared" ref="AB528:AB566" si="1574">V528+Y528</f>
        <v>250000</v>
      </c>
      <c r="AC528" s="98">
        <f t="shared" ref="AC528:AE530" si="1575">AC529</f>
        <v>0</v>
      </c>
      <c r="AD528" s="98">
        <f t="shared" si="1575"/>
        <v>0</v>
      </c>
      <c r="AE528" s="98">
        <f t="shared" si="1575"/>
        <v>0</v>
      </c>
      <c r="AF528" s="98">
        <f t="shared" ref="AF528:AF566" si="1576">Z528+AC528</f>
        <v>565911.91999999993</v>
      </c>
      <c r="AG528" s="98">
        <f t="shared" ref="AG528:AG566" si="1577">AA528+AD528</f>
        <v>250000</v>
      </c>
      <c r="AH528" s="98">
        <f t="shared" ref="AH528:AH566" si="1578">AB528+AE528</f>
        <v>250000</v>
      </c>
      <c r="AI528" s="98">
        <f t="shared" ref="AI528:AK530" si="1579">AI529</f>
        <v>0</v>
      </c>
      <c r="AJ528" s="98">
        <f t="shared" si="1579"/>
        <v>0</v>
      </c>
      <c r="AK528" s="98">
        <f t="shared" si="1579"/>
        <v>0</v>
      </c>
      <c r="AL528" s="98">
        <f t="shared" ref="AL528:AL566" si="1580">AF528+AI528</f>
        <v>565911.91999999993</v>
      </c>
      <c r="AM528" s="98">
        <f t="shared" ref="AM528:AM566" si="1581">AG528+AJ528</f>
        <v>250000</v>
      </c>
      <c r="AN528" s="98">
        <f t="shared" ref="AN528:AN566" si="1582">AH528+AK528</f>
        <v>250000</v>
      </c>
      <c r="AO528" s="98">
        <f t="shared" ref="AO528:AQ530" si="1583">AO529</f>
        <v>-61911.92</v>
      </c>
      <c r="AP528" s="98">
        <f t="shared" si="1583"/>
        <v>0</v>
      </c>
      <c r="AQ528" s="98">
        <f t="shared" si="1583"/>
        <v>0</v>
      </c>
      <c r="AR528" s="98">
        <f t="shared" si="1531"/>
        <v>503999.99999999994</v>
      </c>
      <c r="AS528" s="98">
        <f t="shared" si="1532"/>
        <v>250000</v>
      </c>
      <c r="AT528" s="98">
        <f t="shared" si="1533"/>
        <v>250000</v>
      </c>
    </row>
    <row r="529" spans="1:46">
      <c r="A529" s="150"/>
      <c r="B529" s="88" t="s">
        <v>298</v>
      </c>
      <c r="C529" s="156" t="s">
        <v>252</v>
      </c>
      <c r="D529" s="156" t="s">
        <v>21</v>
      </c>
      <c r="E529" s="156" t="s">
        <v>99</v>
      </c>
      <c r="F529" s="156" t="s">
        <v>299</v>
      </c>
      <c r="G529" s="38"/>
      <c r="H529" s="71">
        <f>H530</f>
        <v>250000</v>
      </c>
      <c r="I529" s="71">
        <f t="shared" si="1566"/>
        <v>250000</v>
      </c>
      <c r="J529" s="71">
        <f t="shared" si="1566"/>
        <v>250000</v>
      </c>
      <c r="K529" s="71">
        <f t="shared" si="1566"/>
        <v>0</v>
      </c>
      <c r="L529" s="71">
        <f t="shared" si="1566"/>
        <v>0</v>
      </c>
      <c r="M529" s="71">
        <f t="shared" si="1566"/>
        <v>0</v>
      </c>
      <c r="N529" s="71">
        <f t="shared" si="1405"/>
        <v>250000</v>
      </c>
      <c r="O529" s="71">
        <f t="shared" si="1406"/>
        <v>250000</v>
      </c>
      <c r="P529" s="71">
        <f t="shared" si="1407"/>
        <v>250000</v>
      </c>
      <c r="Q529" s="71">
        <f t="shared" si="1567"/>
        <v>315911.92</v>
      </c>
      <c r="R529" s="71">
        <f t="shared" si="1567"/>
        <v>0</v>
      </c>
      <c r="S529" s="71">
        <f t="shared" si="1567"/>
        <v>0</v>
      </c>
      <c r="T529" s="71">
        <f t="shared" si="1568"/>
        <v>565911.91999999993</v>
      </c>
      <c r="U529" s="71">
        <f t="shared" si="1569"/>
        <v>250000</v>
      </c>
      <c r="V529" s="71">
        <f t="shared" si="1570"/>
        <v>250000</v>
      </c>
      <c r="W529" s="71">
        <f t="shared" si="1571"/>
        <v>0</v>
      </c>
      <c r="X529" s="71">
        <f t="shared" si="1571"/>
        <v>0</v>
      </c>
      <c r="Y529" s="71">
        <f t="shared" si="1571"/>
        <v>0</v>
      </c>
      <c r="Z529" s="71">
        <f t="shared" si="1572"/>
        <v>565911.91999999993</v>
      </c>
      <c r="AA529" s="71">
        <f t="shared" si="1573"/>
        <v>250000</v>
      </c>
      <c r="AB529" s="71">
        <f t="shared" si="1574"/>
        <v>250000</v>
      </c>
      <c r="AC529" s="71">
        <f t="shared" si="1575"/>
        <v>0</v>
      </c>
      <c r="AD529" s="71">
        <f t="shared" si="1575"/>
        <v>0</v>
      </c>
      <c r="AE529" s="71">
        <f t="shared" si="1575"/>
        <v>0</v>
      </c>
      <c r="AF529" s="71">
        <f t="shared" si="1576"/>
        <v>565911.91999999993</v>
      </c>
      <c r="AG529" s="71">
        <f t="shared" si="1577"/>
        <v>250000</v>
      </c>
      <c r="AH529" s="71">
        <f t="shared" si="1578"/>
        <v>250000</v>
      </c>
      <c r="AI529" s="71">
        <f t="shared" si="1579"/>
        <v>0</v>
      </c>
      <c r="AJ529" s="71">
        <f t="shared" si="1579"/>
        <v>0</v>
      </c>
      <c r="AK529" s="71">
        <f t="shared" si="1579"/>
        <v>0</v>
      </c>
      <c r="AL529" s="71">
        <f t="shared" si="1580"/>
        <v>565911.91999999993</v>
      </c>
      <c r="AM529" s="71">
        <f t="shared" si="1581"/>
        <v>250000</v>
      </c>
      <c r="AN529" s="71">
        <f t="shared" si="1582"/>
        <v>250000</v>
      </c>
      <c r="AO529" s="71">
        <f t="shared" si="1583"/>
        <v>-61911.92</v>
      </c>
      <c r="AP529" s="71">
        <f t="shared" si="1583"/>
        <v>0</v>
      </c>
      <c r="AQ529" s="71">
        <f t="shared" si="1583"/>
        <v>0</v>
      </c>
      <c r="AR529" s="71">
        <f t="shared" si="1531"/>
        <v>503999.99999999994</v>
      </c>
      <c r="AS529" s="71">
        <f t="shared" si="1532"/>
        <v>250000</v>
      </c>
      <c r="AT529" s="71">
        <f t="shared" si="1533"/>
        <v>250000</v>
      </c>
    </row>
    <row r="530" spans="1:46">
      <c r="A530" s="150"/>
      <c r="B530" s="88" t="s">
        <v>35</v>
      </c>
      <c r="C530" s="156" t="s">
        <v>252</v>
      </c>
      <c r="D530" s="156" t="s">
        <v>21</v>
      </c>
      <c r="E530" s="156" t="s">
        <v>99</v>
      </c>
      <c r="F530" s="156" t="s">
        <v>299</v>
      </c>
      <c r="G530" s="76" t="s">
        <v>36</v>
      </c>
      <c r="H530" s="71">
        <f>H531</f>
        <v>250000</v>
      </c>
      <c r="I530" s="71">
        <f t="shared" ref="I530:M530" si="1584">I531</f>
        <v>250000</v>
      </c>
      <c r="J530" s="71">
        <f t="shared" si="1584"/>
        <v>250000</v>
      </c>
      <c r="K530" s="71">
        <f t="shared" si="1584"/>
        <v>0</v>
      </c>
      <c r="L530" s="71">
        <f t="shared" si="1584"/>
        <v>0</v>
      </c>
      <c r="M530" s="71">
        <f t="shared" si="1584"/>
        <v>0</v>
      </c>
      <c r="N530" s="71">
        <f t="shared" si="1405"/>
        <v>250000</v>
      </c>
      <c r="O530" s="71">
        <f t="shared" si="1406"/>
        <v>250000</v>
      </c>
      <c r="P530" s="71">
        <f t="shared" si="1407"/>
        <v>250000</v>
      </c>
      <c r="Q530" s="71">
        <f t="shared" si="1567"/>
        <v>315911.92</v>
      </c>
      <c r="R530" s="71">
        <f t="shared" si="1567"/>
        <v>0</v>
      </c>
      <c r="S530" s="71">
        <f t="shared" si="1567"/>
        <v>0</v>
      </c>
      <c r="T530" s="71">
        <f t="shared" si="1568"/>
        <v>565911.91999999993</v>
      </c>
      <c r="U530" s="71">
        <f t="shared" si="1569"/>
        <v>250000</v>
      </c>
      <c r="V530" s="71">
        <f t="shared" si="1570"/>
        <v>250000</v>
      </c>
      <c r="W530" s="71">
        <f t="shared" si="1571"/>
        <v>0</v>
      </c>
      <c r="X530" s="71">
        <f t="shared" si="1571"/>
        <v>0</v>
      </c>
      <c r="Y530" s="71">
        <f t="shared" si="1571"/>
        <v>0</v>
      </c>
      <c r="Z530" s="71">
        <f t="shared" si="1572"/>
        <v>565911.91999999993</v>
      </c>
      <c r="AA530" s="71">
        <f t="shared" si="1573"/>
        <v>250000</v>
      </c>
      <c r="AB530" s="71">
        <f t="shared" si="1574"/>
        <v>250000</v>
      </c>
      <c r="AC530" s="71">
        <f t="shared" si="1575"/>
        <v>0</v>
      </c>
      <c r="AD530" s="71">
        <f t="shared" si="1575"/>
        <v>0</v>
      </c>
      <c r="AE530" s="71">
        <f t="shared" si="1575"/>
        <v>0</v>
      </c>
      <c r="AF530" s="71">
        <f t="shared" si="1576"/>
        <v>565911.91999999993</v>
      </c>
      <c r="AG530" s="71">
        <f t="shared" si="1577"/>
        <v>250000</v>
      </c>
      <c r="AH530" s="71">
        <f t="shared" si="1578"/>
        <v>250000</v>
      </c>
      <c r="AI530" s="71">
        <f t="shared" si="1579"/>
        <v>0</v>
      </c>
      <c r="AJ530" s="71">
        <f t="shared" si="1579"/>
        <v>0</v>
      </c>
      <c r="AK530" s="71">
        <f t="shared" si="1579"/>
        <v>0</v>
      </c>
      <c r="AL530" s="71">
        <f t="shared" si="1580"/>
        <v>565911.91999999993</v>
      </c>
      <c r="AM530" s="71">
        <f t="shared" si="1581"/>
        <v>250000</v>
      </c>
      <c r="AN530" s="71">
        <f t="shared" si="1582"/>
        <v>250000</v>
      </c>
      <c r="AO530" s="71">
        <f t="shared" si="1583"/>
        <v>-61911.92</v>
      </c>
      <c r="AP530" s="71">
        <f t="shared" si="1583"/>
        <v>0</v>
      </c>
      <c r="AQ530" s="71">
        <f t="shared" si="1583"/>
        <v>0</v>
      </c>
      <c r="AR530" s="71">
        <f t="shared" si="1531"/>
        <v>503999.99999999994</v>
      </c>
      <c r="AS530" s="71">
        <f t="shared" si="1532"/>
        <v>250000</v>
      </c>
      <c r="AT530" s="71">
        <f t="shared" si="1533"/>
        <v>250000</v>
      </c>
    </row>
    <row r="531" spans="1:46" ht="25.5">
      <c r="A531" s="150"/>
      <c r="B531" s="88" t="s">
        <v>38</v>
      </c>
      <c r="C531" s="156" t="s">
        <v>252</v>
      </c>
      <c r="D531" s="156" t="s">
        <v>21</v>
      </c>
      <c r="E531" s="156" t="s">
        <v>99</v>
      </c>
      <c r="F531" s="156" t="s">
        <v>299</v>
      </c>
      <c r="G531" s="76" t="s">
        <v>37</v>
      </c>
      <c r="H531" s="70">
        <v>250000</v>
      </c>
      <c r="I531" s="70">
        <v>250000</v>
      </c>
      <c r="J531" s="70">
        <v>250000</v>
      </c>
      <c r="K531" s="70"/>
      <c r="L531" s="70"/>
      <c r="M531" s="70"/>
      <c r="N531" s="70">
        <f t="shared" si="1405"/>
        <v>250000</v>
      </c>
      <c r="O531" s="70">
        <f t="shared" si="1406"/>
        <v>250000</v>
      </c>
      <c r="P531" s="70">
        <f t="shared" si="1407"/>
        <v>250000</v>
      </c>
      <c r="Q531" s="70">
        <v>315911.92</v>
      </c>
      <c r="R531" s="70"/>
      <c r="S531" s="70"/>
      <c r="T531" s="70">
        <f t="shared" si="1568"/>
        <v>565911.91999999993</v>
      </c>
      <c r="U531" s="70">
        <f t="shared" si="1569"/>
        <v>250000</v>
      </c>
      <c r="V531" s="70">
        <f t="shared" si="1570"/>
        <v>250000</v>
      </c>
      <c r="W531" s="70"/>
      <c r="X531" s="70"/>
      <c r="Y531" s="70"/>
      <c r="Z531" s="70">
        <f t="shared" si="1572"/>
        <v>565911.91999999993</v>
      </c>
      <c r="AA531" s="70">
        <f t="shared" si="1573"/>
        <v>250000</v>
      </c>
      <c r="AB531" s="70">
        <f t="shared" si="1574"/>
        <v>250000</v>
      </c>
      <c r="AC531" s="70"/>
      <c r="AD531" s="70"/>
      <c r="AE531" s="70"/>
      <c r="AF531" s="70">
        <f t="shared" si="1576"/>
        <v>565911.91999999993</v>
      </c>
      <c r="AG531" s="70">
        <f t="shared" si="1577"/>
        <v>250000</v>
      </c>
      <c r="AH531" s="70">
        <f t="shared" si="1578"/>
        <v>250000</v>
      </c>
      <c r="AI531" s="70"/>
      <c r="AJ531" s="70"/>
      <c r="AK531" s="70"/>
      <c r="AL531" s="70">
        <f t="shared" si="1580"/>
        <v>565911.91999999993</v>
      </c>
      <c r="AM531" s="70">
        <f t="shared" si="1581"/>
        <v>250000</v>
      </c>
      <c r="AN531" s="70">
        <f t="shared" si="1582"/>
        <v>250000</v>
      </c>
      <c r="AO531" s="70">
        <v>-61911.92</v>
      </c>
      <c r="AP531" s="70"/>
      <c r="AQ531" s="70"/>
      <c r="AR531" s="70">
        <f t="shared" si="1531"/>
        <v>503999.99999999994</v>
      </c>
      <c r="AS531" s="70">
        <f t="shared" si="1532"/>
        <v>250000</v>
      </c>
      <c r="AT531" s="70">
        <f t="shared" si="1533"/>
        <v>250000</v>
      </c>
    </row>
    <row r="532" spans="1:46">
      <c r="A532" s="229"/>
      <c r="B532" s="233"/>
      <c r="C532" s="100"/>
      <c r="D532" s="100"/>
      <c r="E532" s="100"/>
      <c r="F532" s="100"/>
      <c r="G532" s="101"/>
      <c r="H532" s="104"/>
      <c r="I532" s="104"/>
      <c r="J532" s="104"/>
      <c r="K532" s="104"/>
      <c r="L532" s="104"/>
      <c r="M532" s="104"/>
      <c r="N532" s="104"/>
      <c r="O532" s="104"/>
      <c r="P532" s="104"/>
      <c r="Q532" s="104"/>
      <c r="R532" s="104"/>
      <c r="S532" s="104"/>
      <c r="T532" s="104"/>
      <c r="U532" s="104"/>
      <c r="V532" s="104"/>
      <c r="W532" s="104"/>
      <c r="X532" s="104"/>
      <c r="Y532" s="104"/>
      <c r="Z532" s="104"/>
      <c r="AA532" s="104"/>
      <c r="AB532" s="104"/>
      <c r="AC532" s="104"/>
      <c r="AD532" s="104"/>
      <c r="AE532" s="104"/>
      <c r="AF532" s="104"/>
      <c r="AG532" s="104"/>
      <c r="AH532" s="104"/>
      <c r="AI532" s="104"/>
      <c r="AJ532" s="104"/>
      <c r="AK532" s="104"/>
      <c r="AL532" s="104"/>
      <c r="AM532" s="104"/>
      <c r="AN532" s="104"/>
      <c r="AO532" s="104"/>
      <c r="AP532" s="104"/>
      <c r="AQ532" s="104"/>
      <c r="AR532" s="104"/>
      <c r="AS532" s="104"/>
      <c r="AT532" s="104"/>
    </row>
    <row r="533" spans="1:46" ht="15">
      <c r="A533" s="95">
        <v>17</v>
      </c>
      <c r="B533" s="187" t="s">
        <v>242</v>
      </c>
      <c r="C533" s="96" t="s">
        <v>167</v>
      </c>
      <c r="D533" s="96" t="s">
        <v>21</v>
      </c>
      <c r="E533" s="96" t="s">
        <v>99</v>
      </c>
      <c r="F533" s="96" t="s">
        <v>100</v>
      </c>
      <c r="G533" s="97"/>
      <c r="H533" s="98">
        <f>H548+H542+H534+H537+H553+H545</f>
        <v>5689468</v>
      </c>
      <c r="I533" s="98">
        <f t="shared" ref="I533:J533" si="1585">I548+I542+I534+I537+I553+I545</f>
        <v>4338686.72</v>
      </c>
      <c r="J533" s="98">
        <f t="shared" si="1585"/>
        <v>3052434.19</v>
      </c>
      <c r="K533" s="98">
        <f t="shared" ref="K533:M533" si="1586">K548+K542+K534+K537+K553+K545</f>
        <v>0</v>
      </c>
      <c r="L533" s="98">
        <f t="shared" si="1586"/>
        <v>0</v>
      </c>
      <c r="M533" s="98">
        <f t="shared" si="1586"/>
        <v>0</v>
      </c>
      <c r="N533" s="98">
        <f t="shared" si="1405"/>
        <v>5689468</v>
      </c>
      <c r="O533" s="98">
        <f t="shared" si="1406"/>
        <v>4338686.72</v>
      </c>
      <c r="P533" s="98">
        <f t="shared" si="1407"/>
        <v>3052434.19</v>
      </c>
      <c r="Q533" s="98">
        <f t="shared" ref="Q533:S533" si="1587">Q548+Q542+Q534+Q537+Q553+Q545</f>
        <v>0</v>
      </c>
      <c r="R533" s="98">
        <f t="shared" si="1587"/>
        <v>0</v>
      </c>
      <c r="S533" s="98">
        <f t="shared" si="1587"/>
        <v>0</v>
      </c>
      <c r="T533" s="98">
        <f t="shared" si="1568"/>
        <v>5689468</v>
      </c>
      <c r="U533" s="98">
        <f t="shared" si="1569"/>
        <v>4338686.72</v>
      </c>
      <c r="V533" s="98">
        <f t="shared" si="1570"/>
        <v>3052434.19</v>
      </c>
      <c r="W533" s="98">
        <f>W548+W542+W534+W537+W553+W556+W545</f>
        <v>1660950</v>
      </c>
      <c r="X533" s="98">
        <f t="shared" ref="X533:Y533" si="1588">X548+X542+X534+X537+X553+X556+X545</f>
        <v>0</v>
      </c>
      <c r="Y533" s="98">
        <f t="shared" si="1588"/>
        <v>0</v>
      </c>
      <c r="Z533" s="98">
        <f t="shared" si="1572"/>
        <v>7350418</v>
      </c>
      <c r="AA533" s="98">
        <f t="shared" si="1573"/>
        <v>4338686.72</v>
      </c>
      <c r="AB533" s="98">
        <f t="shared" si="1574"/>
        <v>3052434.19</v>
      </c>
      <c r="AC533" s="98">
        <f>AC548+AC542+AC534+AC537+AC553+AC556+AC545</f>
        <v>0</v>
      </c>
      <c r="AD533" s="98">
        <f t="shared" ref="AD533:AE533" si="1589">AD548+AD542+AD534+AD537+AD553+AD556+AD545</f>
        <v>0</v>
      </c>
      <c r="AE533" s="98">
        <f t="shared" si="1589"/>
        <v>0</v>
      </c>
      <c r="AF533" s="98">
        <f t="shared" si="1576"/>
        <v>7350418</v>
      </c>
      <c r="AG533" s="98">
        <f t="shared" si="1577"/>
        <v>4338686.72</v>
      </c>
      <c r="AH533" s="98">
        <f t="shared" si="1578"/>
        <v>3052434.19</v>
      </c>
      <c r="AI533" s="98">
        <f>AI548+AI542+AI534+AI537+AI553+AI556+AI545</f>
        <v>0</v>
      </c>
      <c r="AJ533" s="98">
        <f t="shared" ref="AJ533:AK533" si="1590">AJ548+AJ542+AJ534+AJ537+AJ553+AJ556+AJ545</f>
        <v>0</v>
      </c>
      <c r="AK533" s="98">
        <f t="shared" si="1590"/>
        <v>0</v>
      </c>
      <c r="AL533" s="98">
        <f t="shared" si="1580"/>
        <v>7350418</v>
      </c>
      <c r="AM533" s="98">
        <f t="shared" si="1581"/>
        <v>4338686.72</v>
      </c>
      <c r="AN533" s="98">
        <f t="shared" si="1582"/>
        <v>3052434.19</v>
      </c>
      <c r="AO533" s="98">
        <f>AO548+AO542+AO534+AO537+AO553+AO556+AO545</f>
        <v>-419200</v>
      </c>
      <c r="AP533" s="98">
        <f t="shared" ref="AP533:AQ533" si="1591">AP548+AP542+AP534+AP537+AP553+AP556+AP545</f>
        <v>0</v>
      </c>
      <c r="AQ533" s="98">
        <f t="shared" si="1591"/>
        <v>0</v>
      </c>
      <c r="AR533" s="98">
        <f t="shared" ref="AR533:AR558" si="1592">AL533+AO533</f>
        <v>6931218</v>
      </c>
      <c r="AS533" s="98">
        <f t="shared" ref="AS533:AS558" si="1593">AM533+AP533</f>
        <v>4338686.72</v>
      </c>
      <c r="AT533" s="98">
        <f t="shared" ref="AT533:AT558" si="1594">AN533+AQ533</f>
        <v>3052434.19</v>
      </c>
    </row>
    <row r="534" spans="1:46" ht="25.5">
      <c r="A534" s="166"/>
      <c r="B534" s="188" t="s">
        <v>300</v>
      </c>
      <c r="C534" s="130" t="s">
        <v>167</v>
      </c>
      <c r="D534" s="130" t="s">
        <v>21</v>
      </c>
      <c r="E534" s="130" t="s">
        <v>99</v>
      </c>
      <c r="F534" s="130" t="s">
        <v>301</v>
      </c>
      <c r="G534" s="131"/>
      <c r="H534" s="104">
        <f>H535</f>
        <v>300000</v>
      </c>
      <c r="I534" s="104">
        <f t="shared" ref="I534:M534" si="1595">I535</f>
        <v>300000</v>
      </c>
      <c r="J534" s="104">
        <f t="shared" si="1595"/>
        <v>300000</v>
      </c>
      <c r="K534" s="104">
        <f t="shared" si="1595"/>
        <v>0</v>
      </c>
      <c r="L534" s="104">
        <f t="shared" si="1595"/>
        <v>0</v>
      </c>
      <c r="M534" s="104">
        <f t="shared" si="1595"/>
        <v>0</v>
      </c>
      <c r="N534" s="104">
        <f t="shared" si="1405"/>
        <v>300000</v>
      </c>
      <c r="O534" s="104">
        <f t="shared" si="1406"/>
        <v>300000</v>
      </c>
      <c r="P534" s="104">
        <f t="shared" si="1407"/>
        <v>300000</v>
      </c>
      <c r="Q534" s="104">
        <f t="shared" ref="Q534:S535" si="1596">Q535</f>
        <v>0</v>
      </c>
      <c r="R534" s="104">
        <f t="shared" si="1596"/>
        <v>0</v>
      </c>
      <c r="S534" s="104">
        <f t="shared" si="1596"/>
        <v>0</v>
      </c>
      <c r="T534" s="104">
        <f t="shared" si="1568"/>
        <v>300000</v>
      </c>
      <c r="U534" s="104">
        <f t="shared" si="1569"/>
        <v>300000</v>
      </c>
      <c r="V534" s="104">
        <f t="shared" si="1570"/>
        <v>300000</v>
      </c>
      <c r="W534" s="104">
        <f t="shared" ref="W534:Y535" si="1597">W535</f>
        <v>0</v>
      </c>
      <c r="X534" s="104">
        <f t="shared" si="1597"/>
        <v>0</v>
      </c>
      <c r="Y534" s="104">
        <f t="shared" si="1597"/>
        <v>0</v>
      </c>
      <c r="Z534" s="104">
        <f t="shared" si="1572"/>
        <v>300000</v>
      </c>
      <c r="AA534" s="104">
        <f t="shared" si="1573"/>
        <v>300000</v>
      </c>
      <c r="AB534" s="104">
        <f t="shared" si="1574"/>
        <v>300000</v>
      </c>
      <c r="AC534" s="104">
        <f t="shared" ref="AC534:AE535" si="1598">AC535</f>
        <v>0</v>
      </c>
      <c r="AD534" s="104">
        <f t="shared" si="1598"/>
        <v>0</v>
      </c>
      <c r="AE534" s="104">
        <f t="shared" si="1598"/>
        <v>0</v>
      </c>
      <c r="AF534" s="104">
        <f t="shared" si="1576"/>
        <v>300000</v>
      </c>
      <c r="AG534" s="104">
        <f t="shared" si="1577"/>
        <v>300000</v>
      </c>
      <c r="AH534" s="104">
        <f t="shared" si="1578"/>
        <v>300000</v>
      </c>
      <c r="AI534" s="104">
        <f t="shared" ref="AI534:AK535" si="1599">AI535</f>
        <v>0</v>
      </c>
      <c r="AJ534" s="104">
        <f t="shared" si="1599"/>
        <v>0</v>
      </c>
      <c r="AK534" s="104">
        <f t="shared" si="1599"/>
        <v>0</v>
      </c>
      <c r="AL534" s="104">
        <f t="shared" si="1580"/>
        <v>300000</v>
      </c>
      <c r="AM534" s="104">
        <f t="shared" si="1581"/>
        <v>300000</v>
      </c>
      <c r="AN534" s="104">
        <f t="shared" si="1582"/>
        <v>300000</v>
      </c>
      <c r="AO534" s="104">
        <f t="shared" ref="AO534:AQ535" si="1600">AO535</f>
        <v>0</v>
      </c>
      <c r="AP534" s="104">
        <f t="shared" si="1600"/>
        <v>0</v>
      </c>
      <c r="AQ534" s="104">
        <f t="shared" si="1600"/>
        <v>0</v>
      </c>
      <c r="AR534" s="104">
        <f t="shared" si="1592"/>
        <v>300000</v>
      </c>
      <c r="AS534" s="104">
        <f t="shared" si="1593"/>
        <v>300000</v>
      </c>
      <c r="AT534" s="104">
        <f t="shared" si="1594"/>
        <v>300000</v>
      </c>
    </row>
    <row r="535" spans="1:46" ht="25.5">
      <c r="A535" s="166"/>
      <c r="B535" s="136" t="s">
        <v>207</v>
      </c>
      <c r="C535" s="130" t="s">
        <v>167</v>
      </c>
      <c r="D535" s="130" t="s">
        <v>21</v>
      </c>
      <c r="E535" s="130" t="s">
        <v>99</v>
      </c>
      <c r="F535" s="130" t="s">
        <v>301</v>
      </c>
      <c r="G535" s="131" t="s">
        <v>32</v>
      </c>
      <c r="H535" s="104">
        <f>H536</f>
        <v>300000</v>
      </c>
      <c r="I535" s="104">
        <f t="shared" ref="I535:M535" si="1601">I536</f>
        <v>300000</v>
      </c>
      <c r="J535" s="104">
        <f t="shared" si="1601"/>
        <v>300000</v>
      </c>
      <c r="K535" s="104">
        <f t="shared" si="1601"/>
        <v>0</v>
      </c>
      <c r="L535" s="104">
        <f t="shared" si="1601"/>
        <v>0</v>
      </c>
      <c r="M535" s="104">
        <f t="shared" si="1601"/>
        <v>0</v>
      </c>
      <c r="N535" s="104">
        <f t="shared" si="1405"/>
        <v>300000</v>
      </c>
      <c r="O535" s="104">
        <f t="shared" si="1406"/>
        <v>300000</v>
      </c>
      <c r="P535" s="104">
        <f t="shared" si="1407"/>
        <v>300000</v>
      </c>
      <c r="Q535" s="104">
        <f t="shared" si="1596"/>
        <v>0</v>
      </c>
      <c r="R535" s="104">
        <f t="shared" si="1596"/>
        <v>0</v>
      </c>
      <c r="S535" s="104">
        <f t="shared" si="1596"/>
        <v>0</v>
      </c>
      <c r="T535" s="104">
        <f t="shared" si="1568"/>
        <v>300000</v>
      </c>
      <c r="U535" s="104">
        <f t="shared" si="1569"/>
        <v>300000</v>
      </c>
      <c r="V535" s="104">
        <f t="shared" si="1570"/>
        <v>300000</v>
      </c>
      <c r="W535" s="104">
        <f t="shared" si="1597"/>
        <v>0</v>
      </c>
      <c r="X535" s="104">
        <f t="shared" si="1597"/>
        <v>0</v>
      </c>
      <c r="Y535" s="104">
        <f t="shared" si="1597"/>
        <v>0</v>
      </c>
      <c r="Z535" s="104">
        <f t="shared" si="1572"/>
        <v>300000</v>
      </c>
      <c r="AA535" s="104">
        <f t="shared" si="1573"/>
        <v>300000</v>
      </c>
      <c r="AB535" s="104">
        <f t="shared" si="1574"/>
        <v>300000</v>
      </c>
      <c r="AC535" s="104">
        <f t="shared" si="1598"/>
        <v>0</v>
      </c>
      <c r="AD535" s="104">
        <f t="shared" si="1598"/>
        <v>0</v>
      </c>
      <c r="AE535" s="104">
        <f t="shared" si="1598"/>
        <v>0</v>
      </c>
      <c r="AF535" s="104">
        <f t="shared" si="1576"/>
        <v>300000</v>
      </c>
      <c r="AG535" s="104">
        <f t="shared" si="1577"/>
        <v>300000</v>
      </c>
      <c r="AH535" s="104">
        <f t="shared" si="1578"/>
        <v>300000</v>
      </c>
      <c r="AI535" s="104">
        <f t="shared" si="1599"/>
        <v>0</v>
      </c>
      <c r="AJ535" s="104">
        <f t="shared" si="1599"/>
        <v>0</v>
      </c>
      <c r="AK535" s="104">
        <f t="shared" si="1599"/>
        <v>0</v>
      </c>
      <c r="AL535" s="104">
        <f t="shared" si="1580"/>
        <v>300000</v>
      </c>
      <c r="AM535" s="104">
        <f t="shared" si="1581"/>
        <v>300000</v>
      </c>
      <c r="AN535" s="104">
        <f t="shared" si="1582"/>
        <v>300000</v>
      </c>
      <c r="AO535" s="104">
        <f t="shared" si="1600"/>
        <v>0</v>
      </c>
      <c r="AP535" s="104">
        <f t="shared" si="1600"/>
        <v>0</v>
      </c>
      <c r="AQ535" s="104">
        <f t="shared" si="1600"/>
        <v>0</v>
      </c>
      <c r="AR535" s="104">
        <f t="shared" si="1592"/>
        <v>300000</v>
      </c>
      <c r="AS535" s="104">
        <f t="shared" si="1593"/>
        <v>300000</v>
      </c>
      <c r="AT535" s="104">
        <f t="shared" si="1594"/>
        <v>300000</v>
      </c>
    </row>
    <row r="536" spans="1:46" ht="25.5">
      <c r="A536" s="166"/>
      <c r="B536" s="77" t="s">
        <v>34</v>
      </c>
      <c r="C536" s="130" t="s">
        <v>167</v>
      </c>
      <c r="D536" s="130" t="s">
        <v>21</v>
      </c>
      <c r="E536" s="130" t="s">
        <v>99</v>
      </c>
      <c r="F536" s="130" t="s">
        <v>301</v>
      </c>
      <c r="G536" s="131" t="s">
        <v>33</v>
      </c>
      <c r="H536" s="132">
        <v>300000</v>
      </c>
      <c r="I536" s="132">
        <v>300000</v>
      </c>
      <c r="J536" s="132">
        <v>300000</v>
      </c>
      <c r="K536" s="132"/>
      <c r="L536" s="132"/>
      <c r="M536" s="132"/>
      <c r="N536" s="132">
        <f t="shared" si="1405"/>
        <v>300000</v>
      </c>
      <c r="O536" s="132">
        <f t="shared" si="1406"/>
        <v>300000</v>
      </c>
      <c r="P536" s="132">
        <f t="shared" si="1407"/>
        <v>300000</v>
      </c>
      <c r="Q536" s="132"/>
      <c r="R536" s="132"/>
      <c r="S536" s="132"/>
      <c r="T536" s="132">
        <f t="shared" si="1568"/>
        <v>300000</v>
      </c>
      <c r="U536" s="132">
        <f t="shared" si="1569"/>
        <v>300000</v>
      </c>
      <c r="V536" s="132">
        <f t="shared" si="1570"/>
        <v>300000</v>
      </c>
      <c r="W536" s="132"/>
      <c r="X536" s="132"/>
      <c r="Y536" s="132"/>
      <c r="Z536" s="132">
        <f t="shared" si="1572"/>
        <v>300000</v>
      </c>
      <c r="AA536" s="132">
        <f t="shared" si="1573"/>
        <v>300000</v>
      </c>
      <c r="AB536" s="132">
        <f t="shared" si="1574"/>
        <v>300000</v>
      </c>
      <c r="AC536" s="132"/>
      <c r="AD536" s="132"/>
      <c r="AE536" s="132"/>
      <c r="AF536" s="132">
        <f t="shared" si="1576"/>
        <v>300000</v>
      </c>
      <c r="AG536" s="132">
        <f t="shared" si="1577"/>
        <v>300000</v>
      </c>
      <c r="AH536" s="132">
        <f t="shared" si="1578"/>
        <v>300000</v>
      </c>
      <c r="AI536" s="132"/>
      <c r="AJ536" s="132"/>
      <c r="AK536" s="132"/>
      <c r="AL536" s="132">
        <f t="shared" si="1580"/>
        <v>300000</v>
      </c>
      <c r="AM536" s="132">
        <f t="shared" si="1581"/>
        <v>300000</v>
      </c>
      <c r="AN536" s="132">
        <f t="shared" si="1582"/>
        <v>300000</v>
      </c>
      <c r="AO536" s="132"/>
      <c r="AP536" s="132"/>
      <c r="AQ536" s="132"/>
      <c r="AR536" s="132">
        <f t="shared" si="1592"/>
        <v>300000</v>
      </c>
      <c r="AS536" s="132">
        <f t="shared" si="1593"/>
        <v>300000</v>
      </c>
      <c r="AT536" s="132">
        <f t="shared" si="1594"/>
        <v>300000</v>
      </c>
    </row>
    <row r="537" spans="1:46" ht="15">
      <c r="A537" s="166"/>
      <c r="B537" s="164" t="s">
        <v>302</v>
      </c>
      <c r="C537" s="130" t="s">
        <v>167</v>
      </c>
      <c r="D537" s="130" t="s">
        <v>21</v>
      </c>
      <c r="E537" s="130" t="s">
        <v>99</v>
      </c>
      <c r="F537" s="130" t="s">
        <v>303</v>
      </c>
      <c r="G537" s="131"/>
      <c r="H537" s="167">
        <f>H538</f>
        <v>3630468</v>
      </c>
      <c r="I537" s="167">
        <f t="shared" ref="I537:M537" si="1602">I538</f>
        <v>3643686.7199999997</v>
      </c>
      <c r="J537" s="167">
        <f t="shared" si="1602"/>
        <v>2357434.19</v>
      </c>
      <c r="K537" s="167">
        <f t="shared" si="1602"/>
        <v>0</v>
      </c>
      <c r="L537" s="167">
        <f t="shared" si="1602"/>
        <v>0</v>
      </c>
      <c r="M537" s="167">
        <f t="shared" si="1602"/>
        <v>0</v>
      </c>
      <c r="N537" s="167">
        <f t="shared" si="1405"/>
        <v>3630468</v>
      </c>
      <c r="O537" s="167">
        <f t="shared" si="1406"/>
        <v>3643686.7199999997</v>
      </c>
      <c r="P537" s="167">
        <f t="shared" si="1407"/>
        <v>2357434.19</v>
      </c>
      <c r="Q537" s="167">
        <f t="shared" ref="Q537:S538" si="1603">Q538</f>
        <v>0</v>
      </c>
      <c r="R537" s="167">
        <f t="shared" si="1603"/>
        <v>0</v>
      </c>
      <c r="S537" s="167">
        <f t="shared" si="1603"/>
        <v>0</v>
      </c>
      <c r="T537" s="167">
        <f t="shared" si="1568"/>
        <v>3630468</v>
      </c>
      <c r="U537" s="167">
        <f t="shared" si="1569"/>
        <v>3643686.7199999997</v>
      </c>
      <c r="V537" s="167">
        <f t="shared" si="1570"/>
        <v>2357434.19</v>
      </c>
      <c r="W537" s="167">
        <f>W538+W540</f>
        <v>0</v>
      </c>
      <c r="X537" s="167">
        <f t="shared" ref="X537:Y537" si="1604">X538+X540</f>
        <v>0</v>
      </c>
      <c r="Y537" s="167">
        <f t="shared" si="1604"/>
        <v>0</v>
      </c>
      <c r="Z537" s="167">
        <f t="shared" si="1572"/>
        <v>3630468</v>
      </c>
      <c r="AA537" s="167">
        <f t="shared" si="1573"/>
        <v>3643686.7199999997</v>
      </c>
      <c r="AB537" s="167">
        <f t="shared" si="1574"/>
        <v>2357434.19</v>
      </c>
      <c r="AC537" s="167">
        <f>AC538+AC540</f>
        <v>-85000</v>
      </c>
      <c r="AD537" s="167">
        <f t="shared" ref="AD537:AE537" si="1605">AD538+AD540</f>
        <v>0</v>
      </c>
      <c r="AE537" s="167">
        <f t="shared" si="1605"/>
        <v>0</v>
      </c>
      <c r="AF537" s="167">
        <f t="shared" si="1576"/>
        <v>3545468</v>
      </c>
      <c r="AG537" s="167">
        <f t="shared" si="1577"/>
        <v>3643686.7199999997</v>
      </c>
      <c r="AH537" s="167">
        <f t="shared" si="1578"/>
        <v>2357434.19</v>
      </c>
      <c r="AI537" s="167">
        <f>AI538+AI540</f>
        <v>0</v>
      </c>
      <c r="AJ537" s="167">
        <f t="shared" ref="AJ537:AK537" si="1606">AJ538+AJ540</f>
        <v>0</v>
      </c>
      <c r="AK537" s="167">
        <f t="shared" si="1606"/>
        <v>0</v>
      </c>
      <c r="AL537" s="167">
        <f t="shared" si="1580"/>
        <v>3545468</v>
      </c>
      <c r="AM537" s="167">
        <f t="shared" si="1581"/>
        <v>3643686.7199999997</v>
      </c>
      <c r="AN537" s="167">
        <f t="shared" si="1582"/>
        <v>2357434.19</v>
      </c>
      <c r="AO537" s="167">
        <f>AO538+AO540</f>
        <v>100800</v>
      </c>
      <c r="AP537" s="167">
        <f t="shared" ref="AP537:AQ537" si="1607">AP538+AP540</f>
        <v>0</v>
      </c>
      <c r="AQ537" s="167">
        <f t="shared" si="1607"/>
        <v>0</v>
      </c>
      <c r="AR537" s="167">
        <f t="shared" si="1592"/>
        <v>3646268</v>
      </c>
      <c r="AS537" s="167">
        <f t="shared" si="1593"/>
        <v>3643686.7199999997</v>
      </c>
      <c r="AT537" s="167">
        <f t="shared" si="1594"/>
        <v>2357434.19</v>
      </c>
    </row>
    <row r="538" spans="1:46" ht="25.5">
      <c r="A538" s="166"/>
      <c r="B538" s="136" t="s">
        <v>207</v>
      </c>
      <c r="C538" s="130" t="s">
        <v>167</v>
      </c>
      <c r="D538" s="130" t="s">
        <v>21</v>
      </c>
      <c r="E538" s="130" t="s">
        <v>99</v>
      </c>
      <c r="F538" s="130" t="s">
        <v>303</v>
      </c>
      <c r="G538" s="131" t="s">
        <v>32</v>
      </c>
      <c r="H538" s="167">
        <f>H539</f>
        <v>3630468</v>
      </c>
      <c r="I538" s="167">
        <f t="shared" ref="I538:M538" si="1608">I539</f>
        <v>3643686.7199999997</v>
      </c>
      <c r="J538" s="167">
        <f t="shared" si="1608"/>
        <v>2357434.19</v>
      </c>
      <c r="K538" s="167">
        <f t="shared" si="1608"/>
        <v>0</v>
      </c>
      <c r="L538" s="167">
        <f t="shared" si="1608"/>
        <v>0</v>
      </c>
      <c r="M538" s="167">
        <f t="shared" si="1608"/>
        <v>0</v>
      </c>
      <c r="N538" s="167">
        <f t="shared" si="1405"/>
        <v>3630468</v>
      </c>
      <c r="O538" s="167">
        <f t="shared" si="1406"/>
        <v>3643686.7199999997</v>
      </c>
      <c r="P538" s="167">
        <f t="shared" si="1407"/>
        <v>2357434.19</v>
      </c>
      <c r="Q538" s="167">
        <f t="shared" si="1603"/>
        <v>0</v>
      </c>
      <c r="R538" s="167">
        <f t="shared" si="1603"/>
        <v>0</v>
      </c>
      <c r="S538" s="167">
        <f t="shared" si="1603"/>
        <v>0</v>
      </c>
      <c r="T538" s="167">
        <f t="shared" si="1568"/>
        <v>3630468</v>
      </c>
      <c r="U538" s="167">
        <f t="shared" si="1569"/>
        <v>3643686.7199999997</v>
      </c>
      <c r="V538" s="167">
        <f t="shared" si="1570"/>
        <v>2357434.19</v>
      </c>
      <c r="W538" s="167">
        <f t="shared" ref="W538:Y538" si="1609">W539</f>
        <v>-45960</v>
      </c>
      <c r="X538" s="167">
        <f t="shared" si="1609"/>
        <v>0</v>
      </c>
      <c r="Y538" s="167">
        <f t="shared" si="1609"/>
        <v>0</v>
      </c>
      <c r="Z538" s="167">
        <f t="shared" si="1572"/>
        <v>3584508</v>
      </c>
      <c r="AA538" s="167">
        <f t="shared" si="1573"/>
        <v>3643686.7199999997</v>
      </c>
      <c r="AB538" s="167">
        <f t="shared" si="1574"/>
        <v>2357434.19</v>
      </c>
      <c r="AC538" s="167">
        <f t="shared" ref="AC538:AE538" si="1610">AC539</f>
        <v>-85000</v>
      </c>
      <c r="AD538" s="167">
        <f t="shared" si="1610"/>
        <v>0</v>
      </c>
      <c r="AE538" s="167">
        <f t="shared" si="1610"/>
        <v>0</v>
      </c>
      <c r="AF538" s="167">
        <f t="shared" si="1576"/>
        <v>3499508</v>
      </c>
      <c r="AG538" s="167">
        <f t="shared" si="1577"/>
        <v>3643686.7199999997</v>
      </c>
      <c r="AH538" s="167">
        <f t="shared" si="1578"/>
        <v>2357434.19</v>
      </c>
      <c r="AI538" s="167">
        <f t="shared" ref="AI538:AK538" si="1611">AI539</f>
        <v>0</v>
      </c>
      <c r="AJ538" s="167">
        <f t="shared" si="1611"/>
        <v>0</v>
      </c>
      <c r="AK538" s="167">
        <f t="shared" si="1611"/>
        <v>0</v>
      </c>
      <c r="AL538" s="167">
        <f t="shared" si="1580"/>
        <v>3499508</v>
      </c>
      <c r="AM538" s="167">
        <f t="shared" si="1581"/>
        <v>3643686.7199999997</v>
      </c>
      <c r="AN538" s="167">
        <f t="shared" si="1582"/>
        <v>2357434.19</v>
      </c>
      <c r="AO538" s="167">
        <f t="shared" ref="AO538:AQ538" si="1612">AO539</f>
        <v>100800</v>
      </c>
      <c r="AP538" s="167">
        <f t="shared" si="1612"/>
        <v>0</v>
      </c>
      <c r="AQ538" s="167">
        <f t="shared" si="1612"/>
        <v>0</v>
      </c>
      <c r="AR538" s="167">
        <f t="shared" si="1592"/>
        <v>3600308</v>
      </c>
      <c r="AS538" s="167">
        <f t="shared" si="1593"/>
        <v>3643686.7199999997</v>
      </c>
      <c r="AT538" s="167">
        <f t="shared" si="1594"/>
        <v>2357434.19</v>
      </c>
    </row>
    <row r="539" spans="1:46" ht="25.5">
      <c r="A539" s="166"/>
      <c r="B539" s="77" t="s">
        <v>34</v>
      </c>
      <c r="C539" s="130" t="s">
        <v>167</v>
      </c>
      <c r="D539" s="130" t="s">
        <v>21</v>
      </c>
      <c r="E539" s="130" t="s">
        <v>99</v>
      </c>
      <c r="F539" s="130" t="s">
        <v>303</v>
      </c>
      <c r="G539" s="131" t="s">
        <v>33</v>
      </c>
      <c r="H539" s="132">
        <f>3300000+330468</f>
        <v>3630468</v>
      </c>
      <c r="I539" s="132">
        <f>3300000+343686.72</f>
        <v>3643686.7199999997</v>
      </c>
      <c r="J539" s="132">
        <f>2000000+357434.19</f>
        <v>2357434.19</v>
      </c>
      <c r="K539" s="132"/>
      <c r="L539" s="132"/>
      <c r="M539" s="132"/>
      <c r="N539" s="132">
        <f t="shared" si="1405"/>
        <v>3630468</v>
      </c>
      <c r="O539" s="132">
        <f t="shared" si="1406"/>
        <v>3643686.7199999997</v>
      </c>
      <c r="P539" s="132">
        <f t="shared" si="1407"/>
        <v>2357434.19</v>
      </c>
      <c r="Q539" s="132"/>
      <c r="R539" s="132"/>
      <c r="S539" s="132"/>
      <c r="T539" s="132">
        <f t="shared" si="1568"/>
        <v>3630468</v>
      </c>
      <c r="U539" s="132">
        <f t="shared" si="1569"/>
        <v>3643686.7199999997</v>
      </c>
      <c r="V539" s="132">
        <f t="shared" si="1570"/>
        <v>2357434.19</v>
      </c>
      <c r="W539" s="132">
        <v>-45960</v>
      </c>
      <c r="X539" s="132"/>
      <c r="Y539" s="132"/>
      <c r="Z539" s="132">
        <f t="shared" si="1572"/>
        <v>3584508</v>
      </c>
      <c r="AA539" s="132">
        <f t="shared" si="1573"/>
        <v>3643686.7199999997</v>
      </c>
      <c r="AB539" s="132">
        <f t="shared" si="1574"/>
        <v>2357434.19</v>
      </c>
      <c r="AC539" s="132">
        <v>-85000</v>
      </c>
      <c r="AD539" s="132"/>
      <c r="AE539" s="132"/>
      <c r="AF539" s="132">
        <f t="shared" si="1576"/>
        <v>3499508</v>
      </c>
      <c r="AG539" s="132">
        <f t="shared" si="1577"/>
        <v>3643686.7199999997</v>
      </c>
      <c r="AH539" s="132">
        <f t="shared" si="1578"/>
        <v>2357434.19</v>
      </c>
      <c r="AI539" s="132"/>
      <c r="AJ539" s="132"/>
      <c r="AK539" s="132"/>
      <c r="AL539" s="132">
        <f t="shared" si="1580"/>
        <v>3499508</v>
      </c>
      <c r="AM539" s="132">
        <f t="shared" si="1581"/>
        <v>3643686.7199999997</v>
      </c>
      <c r="AN539" s="132">
        <f t="shared" si="1582"/>
        <v>2357434.19</v>
      </c>
      <c r="AO539" s="132">
        <v>100800</v>
      </c>
      <c r="AP539" s="132"/>
      <c r="AQ539" s="132"/>
      <c r="AR539" s="132">
        <f t="shared" si="1592"/>
        <v>3600308</v>
      </c>
      <c r="AS539" s="132">
        <f t="shared" si="1593"/>
        <v>3643686.7199999997</v>
      </c>
      <c r="AT539" s="132">
        <f t="shared" si="1594"/>
        <v>2357434.19</v>
      </c>
    </row>
    <row r="540" spans="1:46" ht="15">
      <c r="A540" s="166"/>
      <c r="B540" s="99" t="s">
        <v>35</v>
      </c>
      <c r="C540" s="130" t="s">
        <v>167</v>
      </c>
      <c r="D540" s="130" t="s">
        <v>21</v>
      </c>
      <c r="E540" s="130" t="s">
        <v>99</v>
      </c>
      <c r="F540" s="130" t="s">
        <v>303</v>
      </c>
      <c r="G540" s="131" t="s">
        <v>36</v>
      </c>
      <c r="H540" s="167"/>
      <c r="I540" s="167"/>
      <c r="J540" s="167"/>
      <c r="K540" s="167"/>
      <c r="L540" s="167"/>
      <c r="M540" s="167"/>
      <c r="N540" s="167"/>
      <c r="O540" s="167"/>
      <c r="P540" s="167"/>
      <c r="Q540" s="167"/>
      <c r="R540" s="167"/>
      <c r="S540" s="167"/>
      <c r="T540" s="167"/>
      <c r="U540" s="167"/>
      <c r="V540" s="167"/>
      <c r="W540" s="167">
        <f>W541</f>
        <v>45960</v>
      </c>
      <c r="X540" s="167">
        <f t="shared" ref="X540:Y540" si="1613">X541</f>
        <v>0</v>
      </c>
      <c r="Y540" s="167">
        <f t="shared" si="1613"/>
        <v>0</v>
      </c>
      <c r="Z540" s="132">
        <f t="shared" ref="Z540:Z541" si="1614">T540+W540</f>
        <v>45960</v>
      </c>
      <c r="AA540" s="132">
        <f t="shared" ref="AA540:AA541" si="1615">U540+X540</f>
        <v>0</v>
      </c>
      <c r="AB540" s="132">
        <f t="shared" ref="AB540:AB541" si="1616">V540+Y540</f>
        <v>0</v>
      </c>
      <c r="AC540" s="167">
        <f>AC541</f>
        <v>0</v>
      </c>
      <c r="AD540" s="167">
        <f t="shared" ref="AD540:AE540" si="1617">AD541</f>
        <v>0</v>
      </c>
      <c r="AE540" s="167">
        <f t="shared" si="1617"/>
        <v>0</v>
      </c>
      <c r="AF540" s="132">
        <f t="shared" si="1576"/>
        <v>45960</v>
      </c>
      <c r="AG540" s="132">
        <f t="shared" si="1577"/>
        <v>0</v>
      </c>
      <c r="AH540" s="132">
        <f t="shared" si="1578"/>
        <v>0</v>
      </c>
      <c r="AI540" s="167">
        <f>AI541</f>
        <v>0</v>
      </c>
      <c r="AJ540" s="167">
        <f t="shared" ref="AJ540:AK540" si="1618">AJ541</f>
        <v>0</v>
      </c>
      <c r="AK540" s="167">
        <f t="shared" si="1618"/>
        <v>0</v>
      </c>
      <c r="AL540" s="132">
        <f t="shared" si="1580"/>
        <v>45960</v>
      </c>
      <c r="AM540" s="132">
        <f t="shared" si="1581"/>
        <v>0</v>
      </c>
      <c r="AN540" s="132">
        <f t="shared" si="1582"/>
        <v>0</v>
      </c>
      <c r="AO540" s="167">
        <f>AO541</f>
        <v>0</v>
      </c>
      <c r="AP540" s="167">
        <f t="shared" ref="AP540:AQ540" si="1619">AP541</f>
        <v>0</v>
      </c>
      <c r="AQ540" s="167">
        <f t="shared" si="1619"/>
        <v>0</v>
      </c>
      <c r="AR540" s="132">
        <f t="shared" si="1592"/>
        <v>45960</v>
      </c>
      <c r="AS540" s="132">
        <f t="shared" si="1593"/>
        <v>0</v>
      </c>
      <c r="AT540" s="132">
        <f t="shared" si="1594"/>
        <v>0</v>
      </c>
    </row>
    <row r="541" spans="1:46" ht="15">
      <c r="A541" s="166"/>
      <c r="B541" s="99" t="s">
        <v>66</v>
      </c>
      <c r="C541" s="130" t="s">
        <v>167</v>
      </c>
      <c r="D541" s="130" t="s">
        <v>21</v>
      </c>
      <c r="E541" s="130" t="s">
        <v>99</v>
      </c>
      <c r="F541" s="130" t="s">
        <v>303</v>
      </c>
      <c r="G541" s="131" t="s">
        <v>67</v>
      </c>
      <c r="H541" s="167"/>
      <c r="I541" s="167"/>
      <c r="J541" s="167"/>
      <c r="K541" s="167"/>
      <c r="L541" s="167"/>
      <c r="M541" s="167"/>
      <c r="N541" s="167"/>
      <c r="O541" s="167"/>
      <c r="P541" s="167"/>
      <c r="Q541" s="167"/>
      <c r="R541" s="167"/>
      <c r="S541" s="167"/>
      <c r="T541" s="167"/>
      <c r="U541" s="167"/>
      <c r="V541" s="167"/>
      <c r="W541" s="167">
        <v>45960</v>
      </c>
      <c r="X541" s="167"/>
      <c r="Y541" s="167"/>
      <c r="Z541" s="132">
        <f t="shared" si="1614"/>
        <v>45960</v>
      </c>
      <c r="AA541" s="132">
        <f t="shared" si="1615"/>
        <v>0</v>
      </c>
      <c r="AB541" s="132">
        <f t="shared" si="1616"/>
        <v>0</v>
      </c>
      <c r="AC541" s="167"/>
      <c r="AD541" s="167"/>
      <c r="AE541" s="167"/>
      <c r="AF541" s="132">
        <f t="shared" si="1576"/>
        <v>45960</v>
      </c>
      <c r="AG541" s="132">
        <f t="shared" si="1577"/>
        <v>0</v>
      </c>
      <c r="AH541" s="132">
        <f t="shared" si="1578"/>
        <v>0</v>
      </c>
      <c r="AI541" s="167"/>
      <c r="AJ541" s="167"/>
      <c r="AK541" s="167"/>
      <c r="AL541" s="132">
        <f t="shared" si="1580"/>
        <v>45960</v>
      </c>
      <c r="AM541" s="132">
        <f t="shared" si="1581"/>
        <v>0</v>
      </c>
      <c r="AN541" s="132">
        <f t="shared" si="1582"/>
        <v>0</v>
      </c>
      <c r="AO541" s="167"/>
      <c r="AP541" s="167"/>
      <c r="AQ541" s="167"/>
      <c r="AR541" s="132">
        <f t="shared" si="1592"/>
        <v>45960</v>
      </c>
      <c r="AS541" s="132">
        <f t="shared" si="1593"/>
        <v>0</v>
      </c>
      <c r="AT541" s="132">
        <f t="shared" si="1594"/>
        <v>0</v>
      </c>
    </row>
    <row r="542" spans="1:46">
      <c r="A542" s="146"/>
      <c r="B542" s="129" t="s">
        <v>217</v>
      </c>
      <c r="C542" s="130" t="s">
        <v>167</v>
      </c>
      <c r="D542" s="130" t="s">
        <v>21</v>
      </c>
      <c r="E542" s="130" t="s">
        <v>99</v>
      </c>
      <c r="F542" s="130" t="s">
        <v>216</v>
      </c>
      <c r="G542" s="131"/>
      <c r="H542" s="104">
        <f>H543</f>
        <v>40000</v>
      </c>
      <c r="I542" s="104">
        <f t="shared" ref="I542:M543" si="1620">I543</f>
        <v>40000</v>
      </c>
      <c r="J542" s="104">
        <f t="shared" si="1620"/>
        <v>40000</v>
      </c>
      <c r="K542" s="104">
        <f t="shared" si="1620"/>
        <v>0</v>
      </c>
      <c r="L542" s="104">
        <f t="shared" si="1620"/>
        <v>0</v>
      </c>
      <c r="M542" s="104">
        <f t="shared" si="1620"/>
        <v>0</v>
      </c>
      <c r="N542" s="104">
        <f t="shared" si="1405"/>
        <v>40000</v>
      </c>
      <c r="O542" s="104">
        <f t="shared" si="1406"/>
        <v>40000</v>
      </c>
      <c r="P542" s="104">
        <f t="shared" si="1407"/>
        <v>40000</v>
      </c>
      <c r="Q542" s="104">
        <f t="shared" ref="Q542:S543" si="1621">Q543</f>
        <v>0</v>
      </c>
      <c r="R542" s="104">
        <f t="shared" si="1621"/>
        <v>0</v>
      </c>
      <c r="S542" s="104">
        <f t="shared" si="1621"/>
        <v>0</v>
      </c>
      <c r="T542" s="104">
        <f t="shared" si="1568"/>
        <v>40000</v>
      </c>
      <c r="U542" s="104">
        <f t="shared" si="1569"/>
        <v>40000</v>
      </c>
      <c r="V542" s="104">
        <f t="shared" si="1570"/>
        <v>40000</v>
      </c>
      <c r="W542" s="104">
        <f t="shared" ref="W542:Y543" si="1622">W543</f>
        <v>0</v>
      </c>
      <c r="X542" s="104">
        <f t="shared" si="1622"/>
        <v>0</v>
      </c>
      <c r="Y542" s="104">
        <f t="shared" si="1622"/>
        <v>0</v>
      </c>
      <c r="Z542" s="104">
        <f t="shared" si="1572"/>
        <v>40000</v>
      </c>
      <c r="AA542" s="104">
        <f t="shared" si="1573"/>
        <v>40000</v>
      </c>
      <c r="AB542" s="104">
        <f t="shared" si="1574"/>
        <v>40000</v>
      </c>
      <c r="AC542" s="104">
        <f t="shared" ref="AC542:AE543" si="1623">AC543</f>
        <v>0</v>
      </c>
      <c r="AD542" s="104">
        <f t="shared" si="1623"/>
        <v>0</v>
      </c>
      <c r="AE542" s="104">
        <f t="shared" si="1623"/>
        <v>0</v>
      </c>
      <c r="AF542" s="104">
        <f t="shared" si="1576"/>
        <v>40000</v>
      </c>
      <c r="AG542" s="104">
        <f t="shared" si="1577"/>
        <v>40000</v>
      </c>
      <c r="AH542" s="104">
        <f t="shared" si="1578"/>
        <v>40000</v>
      </c>
      <c r="AI542" s="104">
        <f t="shared" ref="AI542:AK543" si="1624">AI543</f>
        <v>0</v>
      </c>
      <c r="AJ542" s="104">
        <f t="shared" si="1624"/>
        <v>0</v>
      </c>
      <c r="AK542" s="104">
        <f t="shared" si="1624"/>
        <v>0</v>
      </c>
      <c r="AL542" s="104">
        <f t="shared" si="1580"/>
        <v>40000</v>
      </c>
      <c r="AM542" s="104">
        <f t="shared" si="1581"/>
        <v>40000</v>
      </c>
      <c r="AN542" s="104">
        <f t="shared" si="1582"/>
        <v>40000</v>
      </c>
      <c r="AO542" s="104">
        <f t="shared" ref="AO542:AQ543" si="1625">AO543</f>
        <v>0</v>
      </c>
      <c r="AP542" s="104">
        <f t="shared" si="1625"/>
        <v>0</v>
      </c>
      <c r="AQ542" s="104">
        <f t="shared" si="1625"/>
        <v>0</v>
      </c>
      <c r="AR542" s="104">
        <f t="shared" si="1592"/>
        <v>40000</v>
      </c>
      <c r="AS542" s="104">
        <f t="shared" si="1593"/>
        <v>40000</v>
      </c>
      <c r="AT542" s="104">
        <f t="shared" si="1594"/>
        <v>40000</v>
      </c>
    </row>
    <row r="543" spans="1:46" ht="25.5">
      <c r="A543" s="146"/>
      <c r="B543" s="88" t="s">
        <v>207</v>
      </c>
      <c r="C543" s="130" t="s">
        <v>167</v>
      </c>
      <c r="D543" s="130" t="s">
        <v>21</v>
      </c>
      <c r="E543" s="130" t="s">
        <v>99</v>
      </c>
      <c r="F543" s="130" t="s">
        <v>216</v>
      </c>
      <c r="G543" s="131" t="s">
        <v>32</v>
      </c>
      <c r="H543" s="104">
        <f>H544</f>
        <v>40000</v>
      </c>
      <c r="I543" s="104">
        <f t="shared" si="1620"/>
        <v>40000</v>
      </c>
      <c r="J543" s="104">
        <f t="shared" si="1620"/>
        <v>40000</v>
      </c>
      <c r="K543" s="104">
        <f t="shared" si="1620"/>
        <v>0</v>
      </c>
      <c r="L543" s="104">
        <f t="shared" si="1620"/>
        <v>0</v>
      </c>
      <c r="M543" s="104">
        <f t="shared" si="1620"/>
        <v>0</v>
      </c>
      <c r="N543" s="104">
        <f t="shared" si="1405"/>
        <v>40000</v>
      </c>
      <c r="O543" s="104">
        <f t="shared" si="1406"/>
        <v>40000</v>
      </c>
      <c r="P543" s="104">
        <f t="shared" si="1407"/>
        <v>40000</v>
      </c>
      <c r="Q543" s="104">
        <f t="shared" si="1621"/>
        <v>0</v>
      </c>
      <c r="R543" s="104">
        <f t="shared" si="1621"/>
        <v>0</v>
      </c>
      <c r="S543" s="104">
        <f t="shared" si="1621"/>
        <v>0</v>
      </c>
      <c r="T543" s="104">
        <f t="shared" si="1568"/>
        <v>40000</v>
      </c>
      <c r="U543" s="104">
        <f t="shared" si="1569"/>
        <v>40000</v>
      </c>
      <c r="V543" s="104">
        <f t="shared" si="1570"/>
        <v>40000</v>
      </c>
      <c r="W543" s="104">
        <f t="shared" si="1622"/>
        <v>0</v>
      </c>
      <c r="X543" s="104">
        <f t="shared" si="1622"/>
        <v>0</v>
      </c>
      <c r="Y543" s="104">
        <f t="shared" si="1622"/>
        <v>0</v>
      </c>
      <c r="Z543" s="104">
        <f t="shared" si="1572"/>
        <v>40000</v>
      </c>
      <c r="AA543" s="104">
        <f t="shared" si="1573"/>
        <v>40000</v>
      </c>
      <c r="AB543" s="104">
        <f t="shared" si="1574"/>
        <v>40000</v>
      </c>
      <c r="AC543" s="104">
        <f t="shared" si="1623"/>
        <v>0</v>
      </c>
      <c r="AD543" s="104">
        <f t="shared" si="1623"/>
        <v>0</v>
      </c>
      <c r="AE543" s="104">
        <f t="shared" si="1623"/>
        <v>0</v>
      </c>
      <c r="AF543" s="104">
        <f t="shared" si="1576"/>
        <v>40000</v>
      </c>
      <c r="AG543" s="104">
        <f t="shared" si="1577"/>
        <v>40000</v>
      </c>
      <c r="AH543" s="104">
        <f t="shared" si="1578"/>
        <v>40000</v>
      </c>
      <c r="AI543" s="104">
        <f t="shared" si="1624"/>
        <v>0</v>
      </c>
      <c r="AJ543" s="104">
        <f t="shared" si="1624"/>
        <v>0</v>
      </c>
      <c r="AK543" s="104">
        <f t="shared" si="1624"/>
        <v>0</v>
      </c>
      <c r="AL543" s="104">
        <f t="shared" si="1580"/>
        <v>40000</v>
      </c>
      <c r="AM543" s="104">
        <f t="shared" si="1581"/>
        <v>40000</v>
      </c>
      <c r="AN543" s="104">
        <f t="shared" si="1582"/>
        <v>40000</v>
      </c>
      <c r="AO543" s="104">
        <f t="shared" si="1625"/>
        <v>0</v>
      </c>
      <c r="AP543" s="104">
        <f t="shared" si="1625"/>
        <v>0</v>
      </c>
      <c r="AQ543" s="104">
        <f t="shared" si="1625"/>
        <v>0</v>
      </c>
      <c r="AR543" s="104">
        <f t="shared" si="1592"/>
        <v>40000</v>
      </c>
      <c r="AS543" s="104">
        <f t="shared" si="1593"/>
        <v>40000</v>
      </c>
      <c r="AT543" s="104">
        <f t="shared" si="1594"/>
        <v>40000</v>
      </c>
    </row>
    <row r="544" spans="1:46" ht="25.5">
      <c r="A544" s="146"/>
      <c r="B544" s="77" t="s">
        <v>34</v>
      </c>
      <c r="C544" s="130" t="s">
        <v>167</v>
      </c>
      <c r="D544" s="130" t="s">
        <v>21</v>
      </c>
      <c r="E544" s="130" t="s">
        <v>99</v>
      </c>
      <c r="F544" s="130" t="s">
        <v>216</v>
      </c>
      <c r="G544" s="131" t="s">
        <v>33</v>
      </c>
      <c r="H544" s="132">
        <v>40000</v>
      </c>
      <c r="I544" s="132">
        <v>40000</v>
      </c>
      <c r="J544" s="132">
        <v>40000</v>
      </c>
      <c r="K544" s="132"/>
      <c r="L544" s="132"/>
      <c r="M544" s="132"/>
      <c r="N544" s="132">
        <f t="shared" si="1405"/>
        <v>40000</v>
      </c>
      <c r="O544" s="132">
        <f t="shared" si="1406"/>
        <v>40000</v>
      </c>
      <c r="P544" s="132">
        <f t="shared" si="1407"/>
        <v>40000</v>
      </c>
      <c r="Q544" s="132"/>
      <c r="R544" s="132"/>
      <c r="S544" s="132"/>
      <c r="T544" s="132">
        <f t="shared" si="1568"/>
        <v>40000</v>
      </c>
      <c r="U544" s="132">
        <f t="shared" si="1569"/>
        <v>40000</v>
      </c>
      <c r="V544" s="132">
        <f t="shared" si="1570"/>
        <v>40000</v>
      </c>
      <c r="W544" s="132"/>
      <c r="X544" s="132"/>
      <c r="Y544" s="132"/>
      <c r="Z544" s="132">
        <f t="shared" si="1572"/>
        <v>40000</v>
      </c>
      <c r="AA544" s="132">
        <f t="shared" si="1573"/>
        <v>40000</v>
      </c>
      <c r="AB544" s="132">
        <f t="shared" si="1574"/>
        <v>40000</v>
      </c>
      <c r="AC544" s="132"/>
      <c r="AD544" s="132"/>
      <c r="AE544" s="132"/>
      <c r="AF544" s="132">
        <f t="shared" si="1576"/>
        <v>40000</v>
      </c>
      <c r="AG544" s="132">
        <f t="shared" si="1577"/>
        <v>40000</v>
      </c>
      <c r="AH544" s="132">
        <f t="shared" si="1578"/>
        <v>40000</v>
      </c>
      <c r="AI544" s="132"/>
      <c r="AJ544" s="132"/>
      <c r="AK544" s="132"/>
      <c r="AL544" s="132">
        <f t="shared" si="1580"/>
        <v>40000</v>
      </c>
      <c r="AM544" s="132">
        <f t="shared" si="1581"/>
        <v>40000</v>
      </c>
      <c r="AN544" s="132">
        <f t="shared" si="1582"/>
        <v>40000</v>
      </c>
      <c r="AO544" s="132"/>
      <c r="AP544" s="132"/>
      <c r="AQ544" s="132"/>
      <c r="AR544" s="132">
        <f t="shared" si="1592"/>
        <v>40000</v>
      </c>
      <c r="AS544" s="132">
        <f t="shared" si="1593"/>
        <v>40000</v>
      </c>
      <c r="AT544" s="132">
        <f t="shared" si="1594"/>
        <v>40000</v>
      </c>
    </row>
    <row r="545" spans="1:46">
      <c r="A545" s="146"/>
      <c r="B545" s="77" t="s">
        <v>305</v>
      </c>
      <c r="C545" s="130" t="s">
        <v>167</v>
      </c>
      <c r="D545" s="130" t="s">
        <v>21</v>
      </c>
      <c r="E545" s="130" t="s">
        <v>99</v>
      </c>
      <c r="F545" s="130" t="s">
        <v>306</v>
      </c>
      <c r="G545" s="131"/>
      <c r="H545" s="167">
        <f>H546</f>
        <v>155000</v>
      </c>
      <c r="I545" s="167">
        <f t="shared" ref="I545:M545" si="1626">I546</f>
        <v>155000</v>
      </c>
      <c r="J545" s="167">
        <f t="shared" si="1626"/>
        <v>155000</v>
      </c>
      <c r="K545" s="167">
        <f t="shared" si="1626"/>
        <v>0</v>
      </c>
      <c r="L545" s="167">
        <f t="shared" si="1626"/>
        <v>0</v>
      </c>
      <c r="M545" s="167">
        <f t="shared" si="1626"/>
        <v>0</v>
      </c>
      <c r="N545" s="167">
        <f t="shared" si="1405"/>
        <v>155000</v>
      </c>
      <c r="O545" s="167">
        <f t="shared" si="1406"/>
        <v>155000</v>
      </c>
      <c r="P545" s="167">
        <f t="shared" si="1407"/>
        <v>155000</v>
      </c>
      <c r="Q545" s="167">
        <f t="shared" ref="Q545:S546" si="1627">Q546</f>
        <v>0</v>
      </c>
      <c r="R545" s="167">
        <f t="shared" si="1627"/>
        <v>0</v>
      </c>
      <c r="S545" s="167">
        <f t="shared" si="1627"/>
        <v>0</v>
      </c>
      <c r="T545" s="167">
        <f t="shared" si="1568"/>
        <v>155000</v>
      </c>
      <c r="U545" s="167">
        <f t="shared" si="1569"/>
        <v>155000</v>
      </c>
      <c r="V545" s="167">
        <f t="shared" si="1570"/>
        <v>155000</v>
      </c>
      <c r="W545" s="167">
        <f t="shared" ref="W545:Y546" si="1628">W546</f>
        <v>0</v>
      </c>
      <c r="X545" s="167">
        <f t="shared" si="1628"/>
        <v>0</v>
      </c>
      <c r="Y545" s="167">
        <f t="shared" si="1628"/>
        <v>0</v>
      </c>
      <c r="Z545" s="167">
        <f t="shared" si="1572"/>
        <v>155000</v>
      </c>
      <c r="AA545" s="167">
        <f t="shared" si="1573"/>
        <v>155000</v>
      </c>
      <c r="AB545" s="167">
        <f t="shared" si="1574"/>
        <v>155000</v>
      </c>
      <c r="AC545" s="167">
        <f t="shared" ref="AC545:AE546" si="1629">AC546</f>
        <v>0</v>
      </c>
      <c r="AD545" s="167">
        <f t="shared" si="1629"/>
        <v>0</v>
      </c>
      <c r="AE545" s="167">
        <f t="shared" si="1629"/>
        <v>0</v>
      </c>
      <c r="AF545" s="167">
        <f t="shared" si="1576"/>
        <v>155000</v>
      </c>
      <c r="AG545" s="167">
        <f t="shared" si="1577"/>
        <v>155000</v>
      </c>
      <c r="AH545" s="167">
        <f t="shared" si="1578"/>
        <v>155000</v>
      </c>
      <c r="AI545" s="167">
        <f t="shared" ref="AI545:AK546" si="1630">AI546</f>
        <v>0</v>
      </c>
      <c r="AJ545" s="167">
        <f t="shared" si="1630"/>
        <v>0</v>
      </c>
      <c r="AK545" s="167">
        <f t="shared" si="1630"/>
        <v>0</v>
      </c>
      <c r="AL545" s="167">
        <f t="shared" si="1580"/>
        <v>155000</v>
      </c>
      <c r="AM545" s="167">
        <f t="shared" si="1581"/>
        <v>155000</v>
      </c>
      <c r="AN545" s="167">
        <f t="shared" si="1582"/>
        <v>155000</v>
      </c>
      <c r="AO545" s="167">
        <f t="shared" ref="AO545:AQ546" si="1631">AO546</f>
        <v>0</v>
      </c>
      <c r="AP545" s="167">
        <f t="shared" si="1631"/>
        <v>0</v>
      </c>
      <c r="AQ545" s="167">
        <f t="shared" si="1631"/>
        <v>0</v>
      </c>
      <c r="AR545" s="167">
        <f t="shared" si="1592"/>
        <v>155000</v>
      </c>
      <c r="AS545" s="167">
        <f t="shared" si="1593"/>
        <v>155000</v>
      </c>
      <c r="AT545" s="167">
        <f t="shared" si="1594"/>
        <v>155000</v>
      </c>
    </row>
    <row r="546" spans="1:46" ht="25.5">
      <c r="A546" s="146"/>
      <c r="B546" s="136" t="s">
        <v>207</v>
      </c>
      <c r="C546" s="130" t="s">
        <v>167</v>
      </c>
      <c r="D546" s="130" t="s">
        <v>21</v>
      </c>
      <c r="E546" s="130" t="s">
        <v>99</v>
      </c>
      <c r="F546" s="130" t="s">
        <v>306</v>
      </c>
      <c r="G546" s="131" t="s">
        <v>32</v>
      </c>
      <c r="H546" s="167">
        <f>H547</f>
        <v>155000</v>
      </c>
      <c r="I546" s="167">
        <f t="shared" ref="I546:M546" si="1632">I547</f>
        <v>155000</v>
      </c>
      <c r="J546" s="167">
        <f t="shared" si="1632"/>
        <v>155000</v>
      </c>
      <c r="K546" s="167">
        <f t="shared" si="1632"/>
        <v>0</v>
      </c>
      <c r="L546" s="167">
        <f t="shared" si="1632"/>
        <v>0</v>
      </c>
      <c r="M546" s="167">
        <f t="shared" si="1632"/>
        <v>0</v>
      </c>
      <c r="N546" s="167">
        <f t="shared" si="1405"/>
        <v>155000</v>
      </c>
      <c r="O546" s="167">
        <f t="shared" si="1406"/>
        <v>155000</v>
      </c>
      <c r="P546" s="167">
        <f t="shared" si="1407"/>
        <v>155000</v>
      </c>
      <c r="Q546" s="167">
        <f t="shared" si="1627"/>
        <v>0</v>
      </c>
      <c r="R546" s="167">
        <f t="shared" si="1627"/>
        <v>0</v>
      </c>
      <c r="S546" s="167">
        <f t="shared" si="1627"/>
        <v>0</v>
      </c>
      <c r="T546" s="167">
        <f t="shared" si="1568"/>
        <v>155000</v>
      </c>
      <c r="U546" s="167">
        <f t="shared" si="1569"/>
        <v>155000</v>
      </c>
      <c r="V546" s="167">
        <f t="shared" si="1570"/>
        <v>155000</v>
      </c>
      <c r="W546" s="167">
        <f t="shared" si="1628"/>
        <v>0</v>
      </c>
      <c r="X546" s="167">
        <f t="shared" si="1628"/>
        <v>0</v>
      </c>
      <c r="Y546" s="167">
        <f t="shared" si="1628"/>
        <v>0</v>
      </c>
      <c r="Z546" s="167">
        <f t="shared" si="1572"/>
        <v>155000</v>
      </c>
      <c r="AA546" s="167">
        <f t="shared" si="1573"/>
        <v>155000</v>
      </c>
      <c r="AB546" s="167">
        <f t="shared" si="1574"/>
        <v>155000</v>
      </c>
      <c r="AC546" s="167">
        <f t="shared" si="1629"/>
        <v>0</v>
      </c>
      <c r="AD546" s="167">
        <f t="shared" si="1629"/>
        <v>0</v>
      </c>
      <c r="AE546" s="167">
        <f t="shared" si="1629"/>
        <v>0</v>
      </c>
      <c r="AF546" s="167">
        <f t="shared" si="1576"/>
        <v>155000</v>
      </c>
      <c r="AG546" s="167">
        <f t="shared" si="1577"/>
        <v>155000</v>
      </c>
      <c r="AH546" s="167">
        <f t="shared" si="1578"/>
        <v>155000</v>
      </c>
      <c r="AI546" s="167">
        <f t="shared" si="1630"/>
        <v>0</v>
      </c>
      <c r="AJ546" s="167">
        <f t="shared" si="1630"/>
        <v>0</v>
      </c>
      <c r="AK546" s="167">
        <f t="shared" si="1630"/>
        <v>0</v>
      </c>
      <c r="AL546" s="167">
        <f t="shared" si="1580"/>
        <v>155000</v>
      </c>
      <c r="AM546" s="167">
        <f t="shared" si="1581"/>
        <v>155000</v>
      </c>
      <c r="AN546" s="167">
        <f t="shared" si="1582"/>
        <v>155000</v>
      </c>
      <c r="AO546" s="167">
        <f t="shared" si="1631"/>
        <v>0</v>
      </c>
      <c r="AP546" s="167">
        <f t="shared" si="1631"/>
        <v>0</v>
      </c>
      <c r="AQ546" s="167">
        <f t="shared" si="1631"/>
        <v>0</v>
      </c>
      <c r="AR546" s="167">
        <f t="shared" si="1592"/>
        <v>155000</v>
      </c>
      <c r="AS546" s="167">
        <f t="shared" si="1593"/>
        <v>155000</v>
      </c>
      <c r="AT546" s="167">
        <f t="shared" si="1594"/>
        <v>155000</v>
      </c>
    </row>
    <row r="547" spans="1:46" ht="25.5">
      <c r="A547" s="146"/>
      <c r="B547" s="77" t="s">
        <v>34</v>
      </c>
      <c r="C547" s="130" t="s">
        <v>167</v>
      </c>
      <c r="D547" s="130" t="s">
        <v>21</v>
      </c>
      <c r="E547" s="130" t="s">
        <v>99</v>
      </c>
      <c r="F547" s="130" t="s">
        <v>306</v>
      </c>
      <c r="G547" s="131" t="s">
        <v>33</v>
      </c>
      <c r="H547" s="132">
        <v>155000</v>
      </c>
      <c r="I547" s="132">
        <v>155000</v>
      </c>
      <c r="J547" s="132">
        <v>155000</v>
      </c>
      <c r="K547" s="132"/>
      <c r="L547" s="132"/>
      <c r="M547" s="132"/>
      <c r="N547" s="132">
        <f t="shared" si="1405"/>
        <v>155000</v>
      </c>
      <c r="O547" s="132">
        <f t="shared" si="1406"/>
        <v>155000</v>
      </c>
      <c r="P547" s="132">
        <f t="shared" si="1407"/>
        <v>155000</v>
      </c>
      <c r="Q547" s="132"/>
      <c r="R547" s="132"/>
      <c r="S547" s="132"/>
      <c r="T547" s="132">
        <f t="shared" si="1568"/>
        <v>155000</v>
      </c>
      <c r="U547" s="132">
        <f t="shared" si="1569"/>
        <v>155000</v>
      </c>
      <c r="V547" s="132">
        <f t="shared" si="1570"/>
        <v>155000</v>
      </c>
      <c r="W547" s="132"/>
      <c r="X547" s="132"/>
      <c r="Y547" s="132"/>
      <c r="Z547" s="132">
        <f t="shared" si="1572"/>
        <v>155000</v>
      </c>
      <c r="AA547" s="132">
        <f t="shared" si="1573"/>
        <v>155000</v>
      </c>
      <c r="AB547" s="132">
        <f t="shared" si="1574"/>
        <v>155000</v>
      </c>
      <c r="AC547" s="132"/>
      <c r="AD547" s="132"/>
      <c r="AE547" s="132"/>
      <c r="AF547" s="132">
        <f t="shared" si="1576"/>
        <v>155000</v>
      </c>
      <c r="AG547" s="132">
        <f t="shared" si="1577"/>
        <v>155000</v>
      </c>
      <c r="AH547" s="132">
        <f t="shared" si="1578"/>
        <v>155000</v>
      </c>
      <c r="AI547" s="132"/>
      <c r="AJ547" s="132"/>
      <c r="AK547" s="132"/>
      <c r="AL547" s="132">
        <f t="shared" si="1580"/>
        <v>155000</v>
      </c>
      <c r="AM547" s="132">
        <f t="shared" si="1581"/>
        <v>155000</v>
      </c>
      <c r="AN547" s="132">
        <f t="shared" si="1582"/>
        <v>155000</v>
      </c>
      <c r="AO547" s="132"/>
      <c r="AP547" s="132"/>
      <c r="AQ547" s="132"/>
      <c r="AR547" s="132">
        <f t="shared" si="1592"/>
        <v>155000</v>
      </c>
      <c r="AS547" s="132">
        <f t="shared" si="1593"/>
        <v>155000</v>
      </c>
      <c r="AT547" s="132">
        <f t="shared" si="1594"/>
        <v>155000</v>
      </c>
    </row>
    <row r="548" spans="1:46">
      <c r="A548" s="150"/>
      <c r="B548" s="186" t="s">
        <v>304</v>
      </c>
      <c r="C548" s="75" t="s">
        <v>167</v>
      </c>
      <c r="D548" s="75" t="s">
        <v>21</v>
      </c>
      <c r="E548" s="75" t="s">
        <v>99</v>
      </c>
      <c r="F548" s="75" t="s">
        <v>128</v>
      </c>
      <c r="G548" s="101"/>
      <c r="H548" s="104">
        <f t="shared" ref="H548:M548" si="1633">H551</f>
        <v>200000</v>
      </c>
      <c r="I548" s="104">
        <f t="shared" si="1633"/>
        <v>200000</v>
      </c>
      <c r="J548" s="104">
        <f t="shared" si="1633"/>
        <v>200000</v>
      </c>
      <c r="K548" s="104">
        <f t="shared" si="1633"/>
        <v>0</v>
      </c>
      <c r="L548" s="104">
        <f t="shared" si="1633"/>
        <v>0</v>
      </c>
      <c r="M548" s="104">
        <f t="shared" si="1633"/>
        <v>0</v>
      </c>
      <c r="N548" s="104">
        <f t="shared" si="1405"/>
        <v>200000</v>
      </c>
      <c r="O548" s="104">
        <f t="shared" si="1406"/>
        <v>200000</v>
      </c>
      <c r="P548" s="104">
        <f t="shared" si="1407"/>
        <v>200000</v>
      </c>
      <c r="Q548" s="104">
        <f>Q551</f>
        <v>0</v>
      </c>
      <c r="R548" s="104">
        <f>R551</f>
        <v>0</v>
      </c>
      <c r="S548" s="104">
        <f>S551</f>
        <v>0</v>
      </c>
      <c r="T548" s="104">
        <f t="shared" si="1568"/>
        <v>200000</v>
      </c>
      <c r="U548" s="104">
        <f t="shared" si="1569"/>
        <v>200000</v>
      </c>
      <c r="V548" s="104">
        <f t="shared" si="1570"/>
        <v>200000</v>
      </c>
      <c r="W548" s="104">
        <f>W551+W549</f>
        <v>0</v>
      </c>
      <c r="X548" s="104">
        <f t="shared" ref="X548:Y548" si="1634">X551+X549</f>
        <v>0</v>
      </c>
      <c r="Y548" s="104">
        <f t="shared" si="1634"/>
        <v>0</v>
      </c>
      <c r="Z548" s="104">
        <f t="shared" si="1572"/>
        <v>200000</v>
      </c>
      <c r="AA548" s="104">
        <f t="shared" si="1573"/>
        <v>200000</v>
      </c>
      <c r="AB548" s="104">
        <f t="shared" si="1574"/>
        <v>200000</v>
      </c>
      <c r="AC548" s="104">
        <f>AC551+AC549</f>
        <v>0</v>
      </c>
      <c r="AD548" s="104">
        <f t="shared" ref="AD548:AE548" si="1635">AD551+AD549</f>
        <v>0</v>
      </c>
      <c r="AE548" s="104">
        <f t="shared" si="1635"/>
        <v>0</v>
      </c>
      <c r="AF548" s="104">
        <f t="shared" si="1576"/>
        <v>200000</v>
      </c>
      <c r="AG548" s="104">
        <f t="shared" si="1577"/>
        <v>200000</v>
      </c>
      <c r="AH548" s="104">
        <f t="shared" si="1578"/>
        <v>200000</v>
      </c>
      <c r="AI548" s="104">
        <f>AI551+AI549</f>
        <v>0</v>
      </c>
      <c r="AJ548" s="104">
        <f t="shared" ref="AJ548:AK548" si="1636">AJ551+AJ549</f>
        <v>0</v>
      </c>
      <c r="AK548" s="104">
        <f t="shared" si="1636"/>
        <v>0</v>
      </c>
      <c r="AL548" s="104">
        <f t="shared" si="1580"/>
        <v>200000</v>
      </c>
      <c r="AM548" s="104">
        <f t="shared" si="1581"/>
        <v>200000</v>
      </c>
      <c r="AN548" s="104">
        <f t="shared" si="1582"/>
        <v>200000</v>
      </c>
      <c r="AO548" s="104">
        <f>AO551+AO549</f>
        <v>70000</v>
      </c>
      <c r="AP548" s="104">
        <f t="shared" ref="AP548:AQ548" si="1637">AP551+AP549</f>
        <v>0</v>
      </c>
      <c r="AQ548" s="104">
        <f t="shared" si="1637"/>
        <v>0</v>
      </c>
      <c r="AR548" s="104">
        <f t="shared" si="1592"/>
        <v>270000</v>
      </c>
      <c r="AS548" s="104">
        <f t="shared" si="1593"/>
        <v>200000</v>
      </c>
      <c r="AT548" s="104">
        <f t="shared" si="1594"/>
        <v>200000</v>
      </c>
    </row>
    <row r="549" spans="1:46" ht="25.5">
      <c r="A549" s="150"/>
      <c r="B549" s="136" t="s">
        <v>207</v>
      </c>
      <c r="C549" s="75" t="s">
        <v>167</v>
      </c>
      <c r="D549" s="75" t="s">
        <v>21</v>
      </c>
      <c r="E549" s="75" t="s">
        <v>99</v>
      </c>
      <c r="F549" s="75" t="s">
        <v>128</v>
      </c>
      <c r="G549" s="101" t="s">
        <v>32</v>
      </c>
      <c r="H549" s="104"/>
      <c r="I549" s="104"/>
      <c r="J549" s="104"/>
      <c r="K549" s="104"/>
      <c r="L549" s="104"/>
      <c r="M549" s="104"/>
      <c r="N549" s="104"/>
      <c r="O549" s="104"/>
      <c r="P549" s="104"/>
      <c r="Q549" s="104"/>
      <c r="R549" s="104"/>
      <c r="S549" s="104"/>
      <c r="T549" s="104"/>
      <c r="U549" s="104"/>
      <c r="V549" s="104"/>
      <c r="W549" s="104">
        <f>W550</f>
        <v>20000</v>
      </c>
      <c r="X549" s="104">
        <f t="shared" ref="X549:Y549" si="1638">X550</f>
        <v>0</v>
      </c>
      <c r="Y549" s="104">
        <f t="shared" si="1638"/>
        <v>0</v>
      </c>
      <c r="Z549" s="104">
        <f t="shared" ref="Z549:Z550" si="1639">T549+W549</f>
        <v>20000</v>
      </c>
      <c r="AA549" s="104">
        <f t="shared" ref="AA549:AA550" si="1640">U549+X549</f>
        <v>0</v>
      </c>
      <c r="AB549" s="104">
        <f t="shared" ref="AB549:AB550" si="1641">V549+Y549</f>
        <v>0</v>
      </c>
      <c r="AC549" s="104">
        <f>AC550</f>
        <v>0</v>
      </c>
      <c r="AD549" s="104">
        <f t="shared" ref="AD549:AE549" si="1642">AD550</f>
        <v>0</v>
      </c>
      <c r="AE549" s="104">
        <f t="shared" si="1642"/>
        <v>0</v>
      </c>
      <c r="AF549" s="104">
        <f t="shared" si="1576"/>
        <v>20000</v>
      </c>
      <c r="AG549" s="104">
        <f t="shared" si="1577"/>
        <v>0</v>
      </c>
      <c r="AH549" s="104">
        <f t="shared" si="1578"/>
        <v>0</v>
      </c>
      <c r="AI549" s="104">
        <f>AI550</f>
        <v>0</v>
      </c>
      <c r="AJ549" s="104">
        <f t="shared" ref="AJ549:AK549" si="1643">AJ550</f>
        <v>0</v>
      </c>
      <c r="AK549" s="104">
        <f t="shared" si="1643"/>
        <v>0</v>
      </c>
      <c r="AL549" s="104">
        <f t="shared" si="1580"/>
        <v>20000</v>
      </c>
      <c r="AM549" s="104">
        <f t="shared" si="1581"/>
        <v>0</v>
      </c>
      <c r="AN549" s="104">
        <f t="shared" si="1582"/>
        <v>0</v>
      </c>
      <c r="AO549" s="104">
        <f>AO550</f>
        <v>70000</v>
      </c>
      <c r="AP549" s="104">
        <f t="shared" ref="AP549:AQ549" si="1644">AP550</f>
        <v>0</v>
      </c>
      <c r="AQ549" s="104">
        <f t="shared" si="1644"/>
        <v>0</v>
      </c>
      <c r="AR549" s="104">
        <f t="shared" si="1592"/>
        <v>90000</v>
      </c>
      <c r="AS549" s="104">
        <f t="shared" si="1593"/>
        <v>0</v>
      </c>
      <c r="AT549" s="104">
        <f t="shared" si="1594"/>
        <v>0</v>
      </c>
    </row>
    <row r="550" spans="1:46" ht="25.5">
      <c r="A550" s="150"/>
      <c r="B550" s="77" t="s">
        <v>34</v>
      </c>
      <c r="C550" s="75" t="s">
        <v>167</v>
      </c>
      <c r="D550" s="75" t="s">
        <v>21</v>
      </c>
      <c r="E550" s="75" t="s">
        <v>99</v>
      </c>
      <c r="F550" s="75" t="s">
        <v>128</v>
      </c>
      <c r="G550" s="101" t="s">
        <v>33</v>
      </c>
      <c r="H550" s="104"/>
      <c r="I550" s="104"/>
      <c r="J550" s="104"/>
      <c r="K550" s="104"/>
      <c r="L550" s="104"/>
      <c r="M550" s="104"/>
      <c r="N550" s="104"/>
      <c r="O550" s="104"/>
      <c r="P550" s="104"/>
      <c r="Q550" s="104"/>
      <c r="R550" s="104"/>
      <c r="S550" s="104"/>
      <c r="T550" s="104"/>
      <c r="U550" s="104"/>
      <c r="V550" s="104"/>
      <c r="W550" s="104">
        <v>20000</v>
      </c>
      <c r="X550" s="104"/>
      <c r="Y550" s="104"/>
      <c r="Z550" s="104">
        <f t="shared" si="1639"/>
        <v>20000</v>
      </c>
      <c r="AA550" s="104">
        <f t="shared" si="1640"/>
        <v>0</v>
      </c>
      <c r="AB550" s="104">
        <f t="shared" si="1641"/>
        <v>0</v>
      </c>
      <c r="AC550" s="104"/>
      <c r="AD550" s="104"/>
      <c r="AE550" s="104"/>
      <c r="AF550" s="104">
        <f t="shared" si="1576"/>
        <v>20000</v>
      </c>
      <c r="AG550" s="104">
        <f t="shared" si="1577"/>
        <v>0</v>
      </c>
      <c r="AH550" s="104">
        <f t="shared" si="1578"/>
        <v>0</v>
      </c>
      <c r="AI550" s="104"/>
      <c r="AJ550" s="104"/>
      <c r="AK550" s="104"/>
      <c r="AL550" s="104">
        <f t="shared" si="1580"/>
        <v>20000</v>
      </c>
      <c r="AM550" s="104">
        <f t="shared" si="1581"/>
        <v>0</v>
      </c>
      <c r="AN550" s="104">
        <f t="shared" si="1582"/>
        <v>0</v>
      </c>
      <c r="AO550" s="104">
        <v>70000</v>
      </c>
      <c r="AP550" s="104"/>
      <c r="AQ550" s="104"/>
      <c r="AR550" s="104">
        <f t="shared" si="1592"/>
        <v>90000</v>
      </c>
      <c r="AS550" s="104">
        <f t="shared" si="1593"/>
        <v>0</v>
      </c>
      <c r="AT550" s="104">
        <f t="shared" si="1594"/>
        <v>0</v>
      </c>
    </row>
    <row r="551" spans="1:46">
      <c r="A551" s="150"/>
      <c r="B551" s="88" t="s">
        <v>47</v>
      </c>
      <c r="C551" s="75" t="s">
        <v>167</v>
      </c>
      <c r="D551" s="75" t="s">
        <v>21</v>
      </c>
      <c r="E551" s="75" t="s">
        <v>99</v>
      </c>
      <c r="F551" s="75" t="s">
        <v>128</v>
      </c>
      <c r="G551" s="101" t="s">
        <v>45</v>
      </c>
      <c r="H551" s="104">
        <f>H552</f>
        <v>200000</v>
      </c>
      <c r="I551" s="104">
        <f t="shared" ref="I551:M551" si="1645">I552</f>
        <v>200000</v>
      </c>
      <c r="J551" s="104">
        <f t="shared" si="1645"/>
        <v>200000</v>
      </c>
      <c r="K551" s="104">
        <f t="shared" si="1645"/>
        <v>0</v>
      </c>
      <c r="L551" s="104">
        <f t="shared" si="1645"/>
        <v>0</v>
      </c>
      <c r="M551" s="104">
        <f t="shared" si="1645"/>
        <v>0</v>
      </c>
      <c r="N551" s="104">
        <f t="shared" si="1405"/>
        <v>200000</v>
      </c>
      <c r="O551" s="104">
        <f t="shared" si="1406"/>
        <v>200000</v>
      </c>
      <c r="P551" s="104">
        <f t="shared" si="1407"/>
        <v>200000</v>
      </c>
      <c r="Q551" s="104">
        <f t="shared" ref="Q551:S551" si="1646">Q552</f>
        <v>0</v>
      </c>
      <c r="R551" s="104">
        <f t="shared" si="1646"/>
        <v>0</v>
      </c>
      <c r="S551" s="104">
        <f t="shared" si="1646"/>
        <v>0</v>
      </c>
      <c r="T551" s="104">
        <f t="shared" si="1568"/>
        <v>200000</v>
      </c>
      <c r="U551" s="104">
        <f t="shared" si="1569"/>
        <v>200000</v>
      </c>
      <c r="V551" s="104">
        <f t="shared" si="1570"/>
        <v>200000</v>
      </c>
      <c r="W551" s="104">
        <f t="shared" ref="W551:Y551" si="1647">W552</f>
        <v>-20000</v>
      </c>
      <c r="X551" s="104">
        <f t="shared" si="1647"/>
        <v>0</v>
      </c>
      <c r="Y551" s="104">
        <f t="shared" si="1647"/>
        <v>0</v>
      </c>
      <c r="Z551" s="104">
        <f t="shared" si="1572"/>
        <v>180000</v>
      </c>
      <c r="AA551" s="104">
        <f t="shared" si="1573"/>
        <v>200000</v>
      </c>
      <c r="AB551" s="104">
        <f t="shared" si="1574"/>
        <v>200000</v>
      </c>
      <c r="AC551" s="104">
        <f t="shared" ref="AC551:AE551" si="1648">AC552</f>
        <v>0</v>
      </c>
      <c r="AD551" s="104">
        <f t="shared" si="1648"/>
        <v>0</v>
      </c>
      <c r="AE551" s="104">
        <f t="shared" si="1648"/>
        <v>0</v>
      </c>
      <c r="AF551" s="104">
        <f t="shared" si="1576"/>
        <v>180000</v>
      </c>
      <c r="AG551" s="104">
        <f t="shared" si="1577"/>
        <v>200000</v>
      </c>
      <c r="AH551" s="104">
        <f t="shared" si="1578"/>
        <v>200000</v>
      </c>
      <c r="AI551" s="104">
        <f t="shared" ref="AI551:AK551" si="1649">AI552</f>
        <v>0</v>
      </c>
      <c r="AJ551" s="104">
        <f t="shared" si="1649"/>
        <v>0</v>
      </c>
      <c r="AK551" s="104">
        <f t="shared" si="1649"/>
        <v>0</v>
      </c>
      <c r="AL551" s="104">
        <f t="shared" si="1580"/>
        <v>180000</v>
      </c>
      <c r="AM551" s="104">
        <f t="shared" si="1581"/>
        <v>200000</v>
      </c>
      <c r="AN551" s="104">
        <f t="shared" si="1582"/>
        <v>200000</v>
      </c>
      <c r="AO551" s="104">
        <f t="shared" ref="AO551:AQ551" si="1650">AO552</f>
        <v>0</v>
      </c>
      <c r="AP551" s="104">
        <f t="shared" si="1650"/>
        <v>0</v>
      </c>
      <c r="AQ551" s="104">
        <f t="shared" si="1650"/>
        <v>0</v>
      </c>
      <c r="AR551" s="104">
        <f t="shared" si="1592"/>
        <v>180000</v>
      </c>
      <c r="AS551" s="104">
        <f t="shared" si="1593"/>
        <v>200000</v>
      </c>
      <c r="AT551" s="104">
        <f t="shared" si="1594"/>
        <v>200000</v>
      </c>
    </row>
    <row r="552" spans="1:46">
      <c r="A552" s="150"/>
      <c r="B552" s="88" t="s">
        <v>60</v>
      </c>
      <c r="C552" s="75" t="s">
        <v>167</v>
      </c>
      <c r="D552" s="75" t="s">
        <v>21</v>
      </c>
      <c r="E552" s="75" t="s">
        <v>99</v>
      </c>
      <c r="F552" s="75" t="s">
        <v>128</v>
      </c>
      <c r="G552" s="101" t="s">
        <v>61</v>
      </c>
      <c r="H552" s="132">
        <v>200000</v>
      </c>
      <c r="I552" s="132">
        <v>200000</v>
      </c>
      <c r="J552" s="132">
        <v>200000</v>
      </c>
      <c r="K552" s="132"/>
      <c r="L552" s="132"/>
      <c r="M552" s="132"/>
      <c r="N552" s="132">
        <f t="shared" si="1405"/>
        <v>200000</v>
      </c>
      <c r="O552" s="132">
        <f t="shared" si="1406"/>
        <v>200000</v>
      </c>
      <c r="P552" s="132">
        <f t="shared" si="1407"/>
        <v>200000</v>
      </c>
      <c r="Q552" s="132"/>
      <c r="R552" s="132"/>
      <c r="S552" s="132"/>
      <c r="T552" s="132">
        <f t="shared" si="1568"/>
        <v>200000</v>
      </c>
      <c r="U552" s="132">
        <f t="shared" si="1569"/>
        <v>200000</v>
      </c>
      <c r="V552" s="132">
        <f t="shared" si="1570"/>
        <v>200000</v>
      </c>
      <c r="W552" s="132">
        <v>-20000</v>
      </c>
      <c r="X552" s="132"/>
      <c r="Y552" s="132"/>
      <c r="Z552" s="132">
        <f t="shared" si="1572"/>
        <v>180000</v>
      </c>
      <c r="AA552" s="132">
        <f t="shared" si="1573"/>
        <v>200000</v>
      </c>
      <c r="AB552" s="132">
        <f t="shared" si="1574"/>
        <v>200000</v>
      </c>
      <c r="AC552" s="132"/>
      <c r="AD552" s="132"/>
      <c r="AE552" s="132"/>
      <c r="AF552" s="132">
        <f t="shared" si="1576"/>
        <v>180000</v>
      </c>
      <c r="AG552" s="132">
        <f t="shared" si="1577"/>
        <v>200000</v>
      </c>
      <c r="AH552" s="132">
        <f t="shared" si="1578"/>
        <v>200000</v>
      </c>
      <c r="AI552" s="132"/>
      <c r="AJ552" s="132"/>
      <c r="AK552" s="132"/>
      <c r="AL552" s="132">
        <f t="shared" si="1580"/>
        <v>180000</v>
      </c>
      <c r="AM552" s="132">
        <f t="shared" si="1581"/>
        <v>200000</v>
      </c>
      <c r="AN552" s="132">
        <f t="shared" si="1582"/>
        <v>200000</v>
      </c>
      <c r="AO552" s="132"/>
      <c r="AP552" s="132"/>
      <c r="AQ552" s="132"/>
      <c r="AR552" s="132">
        <f t="shared" si="1592"/>
        <v>180000</v>
      </c>
      <c r="AS552" s="132">
        <f t="shared" si="1593"/>
        <v>200000</v>
      </c>
      <c r="AT552" s="132">
        <f t="shared" si="1594"/>
        <v>200000</v>
      </c>
    </row>
    <row r="553" spans="1:46" ht="25.5">
      <c r="A553" s="150"/>
      <c r="B553" s="80" t="s">
        <v>265</v>
      </c>
      <c r="C553" s="130" t="s">
        <v>167</v>
      </c>
      <c r="D553" s="130" t="s">
        <v>21</v>
      </c>
      <c r="E553" s="130" t="s">
        <v>99</v>
      </c>
      <c r="F553" s="130" t="s">
        <v>266</v>
      </c>
      <c r="G553" s="131"/>
      <c r="H553" s="167">
        <f>H554</f>
        <v>1364000</v>
      </c>
      <c r="I553" s="167">
        <f t="shared" ref="I553:M553" si="1651">I554</f>
        <v>0</v>
      </c>
      <c r="J553" s="167">
        <f t="shared" si="1651"/>
        <v>0</v>
      </c>
      <c r="K553" s="167">
        <f t="shared" si="1651"/>
        <v>0</v>
      </c>
      <c r="L553" s="167">
        <f t="shared" si="1651"/>
        <v>0</v>
      </c>
      <c r="M553" s="167">
        <f t="shared" si="1651"/>
        <v>0</v>
      </c>
      <c r="N553" s="167">
        <f t="shared" si="1405"/>
        <v>1364000</v>
      </c>
      <c r="O553" s="167">
        <f t="shared" si="1406"/>
        <v>0</v>
      </c>
      <c r="P553" s="167">
        <f t="shared" si="1407"/>
        <v>0</v>
      </c>
      <c r="Q553" s="167">
        <f t="shared" ref="Q553:S554" si="1652">Q554</f>
        <v>0</v>
      </c>
      <c r="R553" s="167">
        <f t="shared" si="1652"/>
        <v>0</v>
      </c>
      <c r="S553" s="167">
        <f t="shared" si="1652"/>
        <v>0</v>
      </c>
      <c r="T553" s="167">
        <f t="shared" si="1568"/>
        <v>1364000</v>
      </c>
      <c r="U553" s="167">
        <f t="shared" si="1569"/>
        <v>0</v>
      </c>
      <c r="V553" s="167">
        <f t="shared" si="1570"/>
        <v>0</v>
      </c>
      <c r="W553" s="167">
        <f t="shared" ref="W553:Y554" si="1653">W554</f>
        <v>1363000</v>
      </c>
      <c r="X553" s="167">
        <f t="shared" si="1653"/>
        <v>0</v>
      </c>
      <c r="Y553" s="167">
        <f t="shared" si="1653"/>
        <v>0</v>
      </c>
      <c r="Z553" s="167">
        <f t="shared" si="1572"/>
        <v>2727000</v>
      </c>
      <c r="AA553" s="167">
        <f t="shared" si="1573"/>
        <v>0</v>
      </c>
      <c r="AB553" s="167">
        <f t="shared" si="1574"/>
        <v>0</v>
      </c>
      <c r="AC553" s="167">
        <f t="shared" ref="AC553:AE554" si="1654">AC554</f>
        <v>0</v>
      </c>
      <c r="AD553" s="167">
        <f t="shared" si="1654"/>
        <v>0</v>
      </c>
      <c r="AE553" s="167">
        <f t="shared" si="1654"/>
        <v>0</v>
      </c>
      <c r="AF553" s="167">
        <f t="shared" si="1576"/>
        <v>2727000</v>
      </c>
      <c r="AG553" s="167">
        <f t="shared" si="1577"/>
        <v>0</v>
      </c>
      <c r="AH553" s="167">
        <f t="shared" si="1578"/>
        <v>0</v>
      </c>
      <c r="AI553" s="167">
        <f t="shared" ref="AI553:AK554" si="1655">AI554</f>
        <v>0</v>
      </c>
      <c r="AJ553" s="167">
        <f t="shared" si="1655"/>
        <v>0</v>
      </c>
      <c r="AK553" s="167">
        <f t="shared" si="1655"/>
        <v>0</v>
      </c>
      <c r="AL553" s="167">
        <f t="shared" si="1580"/>
        <v>2727000</v>
      </c>
      <c r="AM553" s="167">
        <f t="shared" si="1581"/>
        <v>0</v>
      </c>
      <c r="AN553" s="167">
        <f t="shared" si="1582"/>
        <v>0</v>
      </c>
      <c r="AO553" s="167">
        <f t="shared" ref="AO553:AQ554" si="1656">AO554</f>
        <v>-590000</v>
      </c>
      <c r="AP553" s="167">
        <f t="shared" si="1656"/>
        <v>0</v>
      </c>
      <c r="AQ553" s="167">
        <f t="shared" si="1656"/>
        <v>0</v>
      </c>
      <c r="AR553" s="167">
        <f t="shared" si="1592"/>
        <v>2137000</v>
      </c>
      <c r="AS553" s="167">
        <f t="shared" si="1593"/>
        <v>0</v>
      </c>
      <c r="AT553" s="167">
        <f t="shared" si="1594"/>
        <v>0</v>
      </c>
    </row>
    <row r="554" spans="1:46" ht="25.5">
      <c r="A554" s="150"/>
      <c r="B554" s="136" t="s">
        <v>207</v>
      </c>
      <c r="C554" s="130" t="s">
        <v>167</v>
      </c>
      <c r="D554" s="130" t="s">
        <v>21</v>
      </c>
      <c r="E554" s="130" t="s">
        <v>99</v>
      </c>
      <c r="F554" s="130" t="s">
        <v>266</v>
      </c>
      <c r="G554" s="131" t="s">
        <v>32</v>
      </c>
      <c r="H554" s="167">
        <f>H555</f>
        <v>1364000</v>
      </c>
      <c r="I554" s="167">
        <f t="shared" ref="I554:M554" si="1657">I555</f>
        <v>0</v>
      </c>
      <c r="J554" s="167">
        <f t="shared" si="1657"/>
        <v>0</v>
      </c>
      <c r="K554" s="167">
        <f t="shared" si="1657"/>
        <v>0</v>
      </c>
      <c r="L554" s="167">
        <f t="shared" si="1657"/>
        <v>0</v>
      </c>
      <c r="M554" s="167">
        <f t="shared" si="1657"/>
        <v>0</v>
      </c>
      <c r="N554" s="167">
        <f t="shared" si="1405"/>
        <v>1364000</v>
      </c>
      <c r="O554" s="167">
        <f t="shared" si="1406"/>
        <v>0</v>
      </c>
      <c r="P554" s="167">
        <f t="shared" si="1407"/>
        <v>0</v>
      </c>
      <c r="Q554" s="167">
        <f t="shared" si="1652"/>
        <v>0</v>
      </c>
      <c r="R554" s="167">
        <f t="shared" si="1652"/>
        <v>0</v>
      </c>
      <c r="S554" s="167">
        <f t="shared" si="1652"/>
        <v>0</v>
      </c>
      <c r="T554" s="167">
        <f t="shared" si="1568"/>
        <v>1364000</v>
      </c>
      <c r="U554" s="167">
        <f t="shared" si="1569"/>
        <v>0</v>
      </c>
      <c r="V554" s="167">
        <f t="shared" si="1570"/>
        <v>0</v>
      </c>
      <c r="W554" s="167">
        <f t="shared" si="1653"/>
        <v>1363000</v>
      </c>
      <c r="X554" s="167">
        <f t="shared" si="1653"/>
        <v>0</v>
      </c>
      <c r="Y554" s="167">
        <f t="shared" si="1653"/>
        <v>0</v>
      </c>
      <c r="Z554" s="167">
        <f t="shared" si="1572"/>
        <v>2727000</v>
      </c>
      <c r="AA554" s="167">
        <f t="shared" si="1573"/>
        <v>0</v>
      </c>
      <c r="AB554" s="167">
        <f t="shared" si="1574"/>
        <v>0</v>
      </c>
      <c r="AC554" s="167">
        <f t="shared" si="1654"/>
        <v>0</v>
      </c>
      <c r="AD554" s="167">
        <f t="shared" si="1654"/>
        <v>0</v>
      </c>
      <c r="AE554" s="167">
        <f t="shared" si="1654"/>
        <v>0</v>
      </c>
      <c r="AF554" s="167">
        <f t="shared" si="1576"/>
        <v>2727000</v>
      </c>
      <c r="AG554" s="167">
        <f t="shared" si="1577"/>
        <v>0</v>
      </c>
      <c r="AH554" s="167">
        <f t="shared" si="1578"/>
        <v>0</v>
      </c>
      <c r="AI554" s="167">
        <f t="shared" si="1655"/>
        <v>0</v>
      </c>
      <c r="AJ554" s="167">
        <f t="shared" si="1655"/>
        <v>0</v>
      </c>
      <c r="AK554" s="167">
        <f t="shared" si="1655"/>
        <v>0</v>
      </c>
      <c r="AL554" s="167">
        <f t="shared" si="1580"/>
        <v>2727000</v>
      </c>
      <c r="AM554" s="167">
        <f t="shared" si="1581"/>
        <v>0</v>
      </c>
      <c r="AN554" s="167">
        <f t="shared" si="1582"/>
        <v>0</v>
      </c>
      <c r="AO554" s="167">
        <f t="shared" si="1656"/>
        <v>-590000</v>
      </c>
      <c r="AP554" s="167">
        <f t="shared" si="1656"/>
        <v>0</v>
      </c>
      <c r="AQ554" s="167">
        <f t="shared" si="1656"/>
        <v>0</v>
      </c>
      <c r="AR554" s="167">
        <f t="shared" si="1592"/>
        <v>2137000</v>
      </c>
      <c r="AS554" s="167">
        <f t="shared" si="1593"/>
        <v>0</v>
      </c>
      <c r="AT554" s="167">
        <f t="shared" si="1594"/>
        <v>0</v>
      </c>
    </row>
    <row r="555" spans="1:46" ht="25.5">
      <c r="A555" s="150"/>
      <c r="B555" s="77" t="s">
        <v>34</v>
      </c>
      <c r="C555" s="130" t="s">
        <v>167</v>
      </c>
      <c r="D555" s="130" t="s">
        <v>21</v>
      </c>
      <c r="E555" s="130" t="s">
        <v>99</v>
      </c>
      <c r="F555" s="130" t="s">
        <v>266</v>
      </c>
      <c r="G555" s="131" t="s">
        <v>33</v>
      </c>
      <c r="H555" s="132">
        <v>1364000</v>
      </c>
      <c r="I555" s="132"/>
      <c r="J555" s="132"/>
      <c r="K555" s="132"/>
      <c r="L555" s="132"/>
      <c r="M555" s="132"/>
      <c r="N555" s="132">
        <f t="shared" si="1405"/>
        <v>1364000</v>
      </c>
      <c r="O555" s="132">
        <f t="shared" si="1406"/>
        <v>0</v>
      </c>
      <c r="P555" s="132">
        <f t="shared" si="1407"/>
        <v>0</v>
      </c>
      <c r="Q555" s="132"/>
      <c r="R555" s="132"/>
      <c r="S555" s="132"/>
      <c r="T555" s="132">
        <f t="shared" si="1568"/>
        <v>1364000</v>
      </c>
      <c r="U555" s="132">
        <f t="shared" si="1569"/>
        <v>0</v>
      </c>
      <c r="V555" s="132">
        <f t="shared" si="1570"/>
        <v>0</v>
      </c>
      <c r="W555" s="132">
        <v>1363000</v>
      </c>
      <c r="X555" s="132"/>
      <c r="Y555" s="132"/>
      <c r="Z555" s="132">
        <f t="shared" si="1572"/>
        <v>2727000</v>
      </c>
      <c r="AA555" s="132">
        <f t="shared" si="1573"/>
        <v>0</v>
      </c>
      <c r="AB555" s="132">
        <f t="shared" si="1574"/>
        <v>0</v>
      </c>
      <c r="AC555" s="132"/>
      <c r="AD555" s="132"/>
      <c r="AE555" s="132"/>
      <c r="AF555" s="132">
        <f t="shared" si="1576"/>
        <v>2727000</v>
      </c>
      <c r="AG555" s="132">
        <f t="shared" si="1577"/>
        <v>0</v>
      </c>
      <c r="AH555" s="132">
        <f t="shared" si="1578"/>
        <v>0</v>
      </c>
      <c r="AI555" s="132"/>
      <c r="AJ555" s="132"/>
      <c r="AK555" s="132"/>
      <c r="AL555" s="132">
        <f t="shared" si="1580"/>
        <v>2727000</v>
      </c>
      <c r="AM555" s="132">
        <f t="shared" si="1581"/>
        <v>0</v>
      </c>
      <c r="AN555" s="132">
        <f t="shared" si="1582"/>
        <v>0</v>
      </c>
      <c r="AO555" s="132">
        <v>-590000</v>
      </c>
      <c r="AP555" s="132"/>
      <c r="AQ555" s="132"/>
      <c r="AR555" s="132">
        <f t="shared" si="1592"/>
        <v>2137000</v>
      </c>
      <c r="AS555" s="132">
        <f t="shared" si="1593"/>
        <v>0</v>
      </c>
      <c r="AT555" s="132">
        <f t="shared" si="1594"/>
        <v>0</v>
      </c>
    </row>
    <row r="556" spans="1:46">
      <c r="A556" s="150"/>
      <c r="B556" s="212" t="s">
        <v>446</v>
      </c>
      <c r="C556" s="130" t="s">
        <v>167</v>
      </c>
      <c r="D556" s="130" t="s">
        <v>21</v>
      </c>
      <c r="E556" s="130" t="s">
        <v>99</v>
      </c>
      <c r="F556" s="130" t="s">
        <v>447</v>
      </c>
      <c r="G556" s="168"/>
      <c r="H556" s="167"/>
      <c r="I556" s="167"/>
      <c r="J556" s="167"/>
      <c r="K556" s="167"/>
      <c r="L556" s="167"/>
      <c r="M556" s="167"/>
      <c r="N556" s="167"/>
      <c r="O556" s="167"/>
      <c r="P556" s="167"/>
      <c r="Q556" s="167"/>
      <c r="R556" s="167"/>
      <c r="S556" s="167"/>
      <c r="T556" s="167"/>
      <c r="U556" s="167"/>
      <c r="V556" s="167"/>
      <c r="W556" s="167">
        <f>W557</f>
        <v>297950</v>
      </c>
      <c r="X556" s="167">
        <f t="shared" ref="X556:Y557" si="1658">X557</f>
        <v>0</v>
      </c>
      <c r="Y556" s="167">
        <f t="shared" si="1658"/>
        <v>0</v>
      </c>
      <c r="Z556" s="132">
        <f t="shared" ref="Z556:Z558" si="1659">T556+W556</f>
        <v>297950</v>
      </c>
      <c r="AA556" s="132">
        <f t="shared" ref="AA556:AA558" si="1660">U556+X556</f>
        <v>0</v>
      </c>
      <c r="AB556" s="132">
        <f t="shared" ref="AB556:AB558" si="1661">V556+Y556</f>
        <v>0</v>
      </c>
      <c r="AC556" s="167">
        <f>AC557</f>
        <v>85000</v>
      </c>
      <c r="AD556" s="167">
        <f t="shared" ref="AD556:AE557" si="1662">AD557</f>
        <v>0</v>
      </c>
      <c r="AE556" s="167">
        <f t="shared" si="1662"/>
        <v>0</v>
      </c>
      <c r="AF556" s="132">
        <f t="shared" si="1576"/>
        <v>382950</v>
      </c>
      <c r="AG556" s="132">
        <f t="shared" si="1577"/>
        <v>0</v>
      </c>
      <c r="AH556" s="132">
        <f t="shared" si="1578"/>
        <v>0</v>
      </c>
      <c r="AI556" s="167">
        <f>AI557</f>
        <v>0</v>
      </c>
      <c r="AJ556" s="167">
        <f t="shared" ref="AJ556:AK557" si="1663">AJ557</f>
        <v>0</v>
      </c>
      <c r="AK556" s="167">
        <f t="shared" si="1663"/>
        <v>0</v>
      </c>
      <c r="AL556" s="132">
        <f t="shared" si="1580"/>
        <v>382950</v>
      </c>
      <c r="AM556" s="132">
        <f t="shared" si="1581"/>
        <v>0</v>
      </c>
      <c r="AN556" s="132">
        <f t="shared" si="1582"/>
        <v>0</v>
      </c>
      <c r="AO556" s="167">
        <f>AO557</f>
        <v>0</v>
      </c>
      <c r="AP556" s="167">
        <f t="shared" ref="AP556:AQ557" si="1664">AP557</f>
        <v>0</v>
      </c>
      <c r="AQ556" s="167">
        <f t="shared" si="1664"/>
        <v>0</v>
      </c>
      <c r="AR556" s="132">
        <f t="shared" si="1592"/>
        <v>382950</v>
      </c>
      <c r="AS556" s="132">
        <f t="shared" si="1593"/>
        <v>0</v>
      </c>
      <c r="AT556" s="132">
        <f t="shared" si="1594"/>
        <v>0</v>
      </c>
    </row>
    <row r="557" spans="1:46" ht="25.5">
      <c r="A557" s="150"/>
      <c r="B557" s="213" t="s">
        <v>207</v>
      </c>
      <c r="C557" s="130" t="s">
        <v>167</v>
      </c>
      <c r="D557" s="130" t="s">
        <v>21</v>
      </c>
      <c r="E557" s="130" t="s">
        <v>99</v>
      </c>
      <c r="F557" s="130" t="s">
        <v>447</v>
      </c>
      <c r="G557" s="168" t="s">
        <v>32</v>
      </c>
      <c r="H557" s="167"/>
      <c r="I557" s="167"/>
      <c r="J557" s="167"/>
      <c r="K557" s="167"/>
      <c r="L557" s="167"/>
      <c r="M557" s="167"/>
      <c r="N557" s="167"/>
      <c r="O557" s="167"/>
      <c r="P557" s="167"/>
      <c r="Q557" s="167"/>
      <c r="R557" s="167"/>
      <c r="S557" s="167"/>
      <c r="T557" s="167"/>
      <c r="U557" s="167"/>
      <c r="V557" s="167"/>
      <c r="W557" s="167">
        <f>W558</f>
        <v>297950</v>
      </c>
      <c r="X557" s="167">
        <f t="shared" si="1658"/>
        <v>0</v>
      </c>
      <c r="Y557" s="167">
        <f t="shared" si="1658"/>
        <v>0</v>
      </c>
      <c r="Z557" s="132">
        <f t="shared" si="1659"/>
        <v>297950</v>
      </c>
      <c r="AA557" s="132">
        <f t="shared" si="1660"/>
        <v>0</v>
      </c>
      <c r="AB557" s="132">
        <f t="shared" si="1661"/>
        <v>0</v>
      </c>
      <c r="AC557" s="167">
        <f>AC558</f>
        <v>85000</v>
      </c>
      <c r="AD557" s="167">
        <f t="shared" si="1662"/>
        <v>0</v>
      </c>
      <c r="AE557" s="167">
        <f t="shared" si="1662"/>
        <v>0</v>
      </c>
      <c r="AF557" s="132">
        <f t="shared" si="1576"/>
        <v>382950</v>
      </c>
      <c r="AG557" s="132">
        <f t="shared" si="1577"/>
        <v>0</v>
      </c>
      <c r="AH557" s="132">
        <f t="shared" si="1578"/>
        <v>0</v>
      </c>
      <c r="AI557" s="167">
        <f>AI558</f>
        <v>0</v>
      </c>
      <c r="AJ557" s="167">
        <f t="shared" si="1663"/>
        <v>0</v>
      </c>
      <c r="AK557" s="167">
        <f t="shared" si="1663"/>
        <v>0</v>
      </c>
      <c r="AL557" s="132">
        <f t="shared" si="1580"/>
        <v>382950</v>
      </c>
      <c r="AM557" s="132">
        <f t="shared" si="1581"/>
        <v>0</v>
      </c>
      <c r="AN557" s="132">
        <f t="shared" si="1582"/>
        <v>0</v>
      </c>
      <c r="AO557" s="167">
        <f>AO558</f>
        <v>0</v>
      </c>
      <c r="AP557" s="167">
        <f t="shared" si="1664"/>
        <v>0</v>
      </c>
      <c r="AQ557" s="167">
        <f t="shared" si="1664"/>
        <v>0</v>
      </c>
      <c r="AR557" s="132">
        <f t="shared" si="1592"/>
        <v>382950</v>
      </c>
      <c r="AS557" s="132">
        <f t="shared" si="1593"/>
        <v>0</v>
      </c>
      <c r="AT557" s="132">
        <f t="shared" si="1594"/>
        <v>0</v>
      </c>
    </row>
    <row r="558" spans="1:46" ht="25.5">
      <c r="A558" s="150"/>
      <c r="B558" s="214" t="s">
        <v>34</v>
      </c>
      <c r="C558" s="130" t="s">
        <v>167</v>
      </c>
      <c r="D558" s="130" t="s">
        <v>21</v>
      </c>
      <c r="E558" s="130" t="s">
        <v>99</v>
      </c>
      <c r="F558" s="130" t="s">
        <v>447</v>
      </c>
      <c r="G558" s="168" t="s">
        <v>33</v>
      </c>
      <c r="H558" s="167"/>
      <c r="I558" s="167"/>
      <c r="J558" s="167"/>
      <c r="K558" s="167"/>
      <c r="L558" s="167"/>
      <c r="M558" s="167"/>
      <c r="N558" s="167"/>
      <c r="O558" s="167"/>
      <c r="P558" s="167"/>
      <c r="Q558" s="167"/>
      <c r="R558" s="167"/>
      <c r="S558" s="167"/>
      <c r="T558" s="167"/>
      <c r="U558" s="167"/>
      <c r="V558" s="167"/>
      <c r="W558" s="167">
        <v>297950</v>
      </c>
      <c r="X558" s="167"/>
      <c r="Y558" s="167"/>
      <c r="Z558" s="132">
        <f t="shared" si="1659"/>
        <v>297950</v>
      </c>
      <c r="AA558" s="132">
        <f t="shared" si="1660"/>
        <v>0</v>
      </c>
      <c r="AB558" s="132">
        <f t="shared" si="1661"/>
        <v>0</v>
      </c>
      <c r="AC558" s="167">
        <v>85000</v>
      </c>
      <c r="AD558" s="167"/>
      <c r="AE558" s="167"/>
      <c r="AF558" s="132">
        <f t="shared" si="1576"/>
        <v>382950</v>
      </c>
      <c r="AG558" s="132">
        <f t="shared" si="1577"/>
        <v>0</v>
      </c>
      <c r="AH558" s="132">
        <f t="shared" si="1578"/>
        <v>0</v>
      </c>
      <c r="AI558" s="167"/>
      <c r="AJ558" s="167"/>
      <c r="AK558" s="167"/>
      <c r="AL558" s="132">
        <f t="shared" si="1580"/>
        <v>382950</v>
      </c>
      <c r="AM558" s="132">
        <f t="shared" si="1581"/>
        <v>0</v>
      </c>
      <c r="AN558" s="132">
        <f t="shared" si="1582"/>
        <v>0</v>
      </c>
      <c r="AO558" s="167"/>
      <c r="AP558" s="167"/>
      <c r="AQ558" s="167"/>
      <c r="AR558" s="132">
        <f t="shared" si="1592"/>
        <v>382950</v>
      </c>
      <c r="AS558" s="132">
        <f t="shared" si="1593"/>
        <v>0</v>
      </c>
      <c r="AT558" s="132">
        <f t="shared" si="1594"/>
        <v>0</v>
      </c>
    </row>
    <row r="559" spans="1:46">
      <c r="A559" s="229"/>
      <c r="B559" s="234"/>
      <c r="C559" s="130"/>
      <c r="D559" s="130"/>
      <c r="E559" s="130"/>
      <c r="F559" s="130"/>
      <c r="G559" s="168"/>
      <c r="H559" s="167"/>
      <c r="I559" s="167"/>
      <c r="J559" s="167"/>
      <c r="K559" s="167"/>
      <c r="L559" s="167"/>
      <c r="M559" s="167"/>
      <c r="N559" s="167"/>
      <c r="O559" s="167"/>
      <c r="P559" s="167"/>
      <c r="Q559" s="167"/>
      <c r="R559" s="167"/>
      <c r="S559" s="167"/>
      <c r="T559" s="167"/>
      <c r="U559" s="167"/>
      <c r="V559" s="167"/>
      <c r="W559" s="167"/>
      <c r="X559" s="167"/>
      <c r="Y559" s="167"/>
      <c r="Z559" s="167"/>
      <c r="AA559" s="167"/>
      <c r="AB559" s="167"/>
      <c r="AC559" s="167"/>
      <c r="AD559" s="167"/>
      <c r="AE559" s="167"/>
      <c r="AF559" s="167"/>
      <c r="AG559" s="167"/>
      <c r="AH559" s="167"/>
      <c r="AI559" s="167"/>
      <c r="AJ559" s="167"/>
      <c r="AK559" s="167"/>
      <c r="AL559" s="167"/>
      <c r="AM559" s="167"/>
      <c r="AN559" s="167"/>
      <c r="AO559" s="167"/>
      <c r="AP559" s="167"/>
      <c r="AQ559" s="167"/>
      <c r="AR559" s="167"/>
      <c r="AS559" s="167"/>
      <c r="AT559" s="167"/>
    </row>
    <row r="560" spans="1:46" ht="60">
      <c r="A560" s="192">
        <v>18</v>
      </c>
      <c r="B560" s="152" t="s">
        <v>307</v>
      </c>
      <c r="C560" s="86" t="s">
        <v>308</v>
      </c>
      <c r="D560" s="86" t="s">
        <v>21</v>
      </c>
      <c r="E560" s="86" t="s">
        <v>99</v>
      </c>
      <c r="F560" s="86" t="s">
        <v>100</v>
      </c>
      <c r="G560" s="168"/>
      <c r="H560" s="169">
        <f>H561</f>
        <v>100000</v>
      </c>
      <c r="I560" s="169">
        <f t="shared" ref="I560:M560" si="1665">I561</f>
        <v>100000</v>
      </c>
      <c r="J560" s="169">
        <f t="shared" si="1665"/>
        <v>100000</v>
      </c>
      <c r="K560" s="169">
        <f t="shared" si="1665"/>
        <v>0</v>
      </c>
      <c r="L560" s="169">
        <f t="shared" si="1665"/>
        <v>0</v>
      </c>
      <c r="M560" s="169">
        <f t="shared" si="1665"/>
        <v>0</v>
      </c>
      <c r="N560" s="169">
        <f t="shared" si="1405"/>
        <v>100000</v>
      </c>
      <c r="O560" s="169">
        <f t="shared" si="1406"/>
        <v>100000</v>
      </c>
      <c r="P560" s="169">
        <f t="shared" si="1407"/>
        <v>100000</v>
      </c>
      <c r="Q560" s="169">
        <f>Q561+Q564</f>
        <v>7000000</v>
      </c>
      <c r="R560" s="169">
        <f t="shared" ref="R560:S560" si="1666">R561+R564</f>
        <v>0</v>
      </c>
      <c r="S560" s="169">
        <f t="shared" si="1666"/>
        <v>0</v>
      </c>
      <c r="T560" s="169">
        <f t="shared" si="1568"/>
        <v>7100000</v>
      </c>
      <c r="U560" s="169">
        <f t="shared" si="1569"/>
        <v>100000</v>
      </c>
      <c r="V560" s="169">
        <f t="shared" si="1570"/>
        <v>100000</v>
      </c>
      <c r="W560" s="169">
        <f>W561+W564</f>
        <v>-7050000</v>
      </c>
      <c r="X560" s="169">
        <f t="shared" ref="X560:Y560" si="1667">X561+X564</f>
        <v>0</v>
      </c>
      <c r="Y560" s="169">
        <f t="shared" si="1667"/>
        <v>0</v>
      </c>
      <c r="Z560" s="169">
        <f t="shared" si="1572"/>
        <v>50000</v>
      </c>
      <c r="AA560" s="169">
        <f t="shared" si="1573"/>
        <v>100000</v>
      </c>
      <c r="AB560" s="169">
        <f t="shared" si="1574"/>
        <v>100000</v>
      </c>
      <c r="AC560" s="169">
        <f>AC561+AC564</f>
        <v>0</v>
      </c>
      <c r="AD560" s="169">
        <f t="shared" ref="AD560:AE560" si="1668">AD561+AD564</f>
        <v>0</v>
      </c>
      <c r="AE560" s="169">
        <f t="shared" si="1668"/>
        <v>0</v>
      </c>
      <c r="AF560" s="169">
        <f t="shared" si="1576"/>
        <v>50000</v>
      </c>
      <c r="AG560" s="169">
        <f t="shared" si="1577"/>
        <v>100000</v>
      </c>
      <c r="AH560" s="169">
        <f t="shared" si="1578"/>
        <v>100000</v>
      </c>
      <c r="AI560" s="169">
        <f>AI561+AI564</f>
        <v>0</v>
      </c>
      <c r="AJ560" s="169">
        <f t="shared" ref="AJ560:AK560" si="1669">AJ561+AJ564</f>
        <v>0</v>
      </c>
      <c r="AK560" s="169">
        <f t="shared" si="1669"/>
        <v>0</v>
      </c>
      <c r="AL560" s="169">
        <f t="shared" si="1580"/>
        <v>50000</v>
      </c>
      <c r="AM560" s="169">
        <f t="shared" si="1581"/>
        <v>100000</v>
      </c>
      <c r="AN560" s="169">
        <f t="shared" si="1582"/>
        <v>100000</v>
      </c>
      <c r="AO560" s="169">
        <f>AO561+AO564</f>
        <v>0</v>
      </c>
      <c r="AP560" s="169">
        <f t="shared" ref="AP560:AQ560" si="1670">AP561+AP564</f>
        <v>0</v>
      </c>
      <c r="AQ560" s="169">
        <f t="shared" si="1670"/>
        <v>0</v>
      </c>
      <c r="AR560" s="169">
        <f t="shared" ref="AR560:AR566" si="1671">AL560+AO560</f>
        <v>50000</v>
      </c>
      <c r="AS560" s="169">
        <f t="shared" ref="AS560:AS566" si="1672">AM560+AP560</f>
        <v>100000</v>
      </c>
      <c r="AT560" s="169">
        <f t="shared" ref="AT560:AT566" si="1673">AN560+AQ560</f>
        <v>100000</v>
      </c>
    </row>
    <row r="561" spans="1:46" ht="25.5">
      <c r="A561" s="150"/>
      <c r="B561" s="77" t="s">
        <v>309</v>
      </c>
      <c r="C561" s="40" t="s">
        <v>308</v>
      </c>
      <c r="D561" s="40" t="s">
        <v>21</v>
      </c>
      <c r="E561" s="40" t="s">
        <v>99</v>
      </c>
      <c r="F561" s="40" t="s">
        <v>310</v>
      </c>
      <c r="G561" s="41"/>
      <c r="H561" s="167">
        <f>H562</f>
        <v>100000</v>
      </c>
      <c r="I561" s="167">
        <f t="shared" ref="I561:M561" si="1674">I562</f>
        <v>100000</v>
      </c>
      <c r="J561" s="167">
        <f t="shared" si="1674"/>
        <v>100000</v>
      </c>
      <c r="K561" s="167">
        <f t="shared" si="1674"/>
        <v>0</v>
      </c>
      <c r="L561" s="167">
        <f t="shared" si="1674"/>
        <v>0</v>
      </c>
      <c r="M561" s="167">
        <f t="shared" si="1674"/>
        <v>0</v>
      </c>
      <c r="N561" s="167">
        <f t="shared" si="1405"/>
        <v>100000</v>
      </c>
      <c r="O561" s="167">
        <f t="shared" si="1406"/>
        <v>100000</v>
      </c>
      <c r="P561" s="167">
        <f t="shared" si="1407"/>
        <v>100000</v>
      </c>
      <c r="Q561" s="167">
        <f t="shared" ref="Q561:S562" si="1675">Q562</f>
        <v>0</v>
      </c>
      <c r="R561" s="167">
        <f t="shared" si="1675"/>
        <v>0</v>
      </c>
      <c r="S561" s="167">
        <f t="shared" si="1675"/>
        <v>0</v>
      </c>
      <c r="T561" s="167">
        <f t="shared" si="1568"/>
        <v>100000</v>
      </c>
      <c r="U561" s="167">
        <f t="shared" si="1569"/>
        <v>100000</v>
      </c>
      <c r="V561" s="167">
        <f t="shared" si="1570"/>
        <v>100000</v>
      </c>
      <c r="W561" s="167">
        <f t="shared" ref="W561:Y562" si="1676">W562</f>
        <v>-50000</v>
      </c>
      <c r="X561" s="167">
        <f t="shared" si="1676"/>
        <v>0</v>
      </c>
      <c r="Y561" s="167">
        <f t="shared" si="1676"/>
        <v>0</v>
      </c>
      <c r="Z561" s="167">
        <f t="shared" si="1572"/>
        <v>50000</v>
      </c>
      <c r="AA561" s="167">
        <f t="shared" si="1573"/>
        <v>100000</v>
      </c>
      <c r="AB561" s="167">
        <f t="shared" si="1574"/>
        <v>100000</v>
      </c>
      <c r="AC561" s="167">
        <f t="shared" ref="AC561:AE562" si="1677">AC562</f>
        <v>0</v>
      </c>
      <c r="AD561" s="167">
        <f t="shared" si="1677"/>
        <v>0</v>
      </c>
      <c r="AE561" s="167">
        <f t="shared" si="1677"/>
        <v>0</v>
      </c>
      <c r="AF561" s="167">
        <f t="shared" si="1576"/>
        <v>50000</v>
      </c>
      <c r="AG561" s="167">
        <f t="shared" si="1577"/>
        <v>100000</v>
      </c>
      <c r="AH561" s="167">
        <f t="shared" si="1578"/>
        <v>100000</v>
      </c>
      <c r="AI561" s="167">
        <f t="shared" ref="AI561:AK562" si="1678">AI562</f>
        <v>0</v>
      </c>
      <c r="AJ561" s="167">
        <f t="shared" si="1678"/>
        <v>0</v>
      </c>
      <c r="AK561" s="167">
        <f t="shared" si="1678"/>
        <v>0</v>
      </c>
      <c r="AL561" s="167">
        <f t="shared" si="1580"/>
        <v>50000</v>
      </c>
      <c r="AM561" s="167">
        <f t="shared" si="1581"/>
        <v>100000</v>
      </c>
      <c r="AN561" s="167">
        <f t="shared" si="1582"/>
        <v>100000</v>
      </c>
      <c r="AO561" s="167">
        <f t="shared" ref="AO561:AQ562" si="1679">AO562</f>
        <v>0</v>
      </c>
      <c r="AP561" s="167">
        <f t="shared" si="1679"/>
        <v>0</v>
      </c>
      <c r="AQ561" s="167">
        <f t="shared" si="1679"/>
        <v>0</v>
      </c>
      <c r="AR561" s="167">
        <f t="shared" si="1671"/>
        <v>50000</v>
      </c>
      <c r="AS561" s="167">
        <f t="shared" si="1672"/>
        <v>100000</v>
      </c>
      <c r="AT561" s="167">
        <f t="shared" si="1673"/>
        <v>100000</v>
      </c>
    </row>
    <row r="562" spans="1:46" ht="25.5">
      <c r="A562" s="150"/>
      <c r="B562" s="136" t="s">
        <v>207</v>
      </c>
      <c r="C562" s="40" t="s">
        <v>308</v>
      </c>
      <c r="D562" s="40" t="s">
        <v>21</v>
      </c>
      <c r="E562" s="40" t="s">
        <v>99</v>
      </c>
      <c r="F562" s="40" t="s">
        <v>310</v>
      </c>
      <c r="G562" s="41" t="s">
        <v>32</v>
      </c>
      <c r="H562" s="167">
        <f>H563</f>
        <v>100000</v>
      </c>
      <c r="I562" s="167">
        <f t="shared" ref="I562:M562" si="1680">I563</f>
        <v>100000</v>
      </c>
      <c r="J562" s="167">
        <f t="shared" si="1680"/>
        <v>100000</v>
      </c>
      <c r="K562" s="167">
        <f t="shared" si="1680"/>
        <v>0</v>
      </c>
      <c r="L562" s="167">
        <f t="shared" si="1680"/>
        <v>0</v>
      </c>
      <c r="M562" s="167">
        <f t="shared" si="1680"/>
        <v>0</v>
      </c>
      <c r="N562" s="167">
        <f t="shared" si="1405"/>
        <v>100000</v>
      </c>
      <c r="O562" s="167">
        <f t="shared" si="1406"/>
        <v>100000</v>
      </c>
      <c r="P562" s="167">
        <f t="shared" si="1407"/>
        <v>100000</v>
      </c>
      <c r="Q562" s="167">
        <f t="shared" si="1675"/>
        <v>0</v>
      </c>
      <c r="R562" s="167">
        <f t="shared" si="1675"/>
        <v>0</v>
      </c>
      <c r="S562" s="167">
        <f t="shared" si="1675"/>
        <v>0</v>
      </c>
      <c r="T562" s="167">
        <f t="shared" si="1568"/>
        <v>100000</v>
      </c>
      <c r="U562" s="167">
        <f t="shared" si="1569"/>
        <v>100000</v>
      </c>
      <c r="V562" s="167">
        <f t="shared" si="1570"/>
        <v>100000</v>
      </c>
      <c r="W562" s="167">
        <f t="shared" si="1676"/>
        <v>-50000</v>
      </c>
      <c r="X562" s="167">
        <f t="shared" si="1676"/>
        <v>0</v>
      </c>
      <c r="Y562" s="167">
        <f t="shared" si="1676"/>
        <v>0</v>
      </c>
      <c r="Z562" s="167">
        <f t="shared" si="1572"/>
        <v>50000</v>
      </c>
      <c r="AA562" s="167">
        <f t="shared" si="1573"/>
        <v>100000</v>
      </c>
      <c r="AB562" s="167">
        <f t="shared" si="1574"/>
        <v>100000</v>
      </c>
      <c r="AC562" s="167">
        <f t="shared" si="1677"/>
        <v>0</v>
      </c>
      <c r="AD562" s="167">
        <f t="shared" si="1677"/>
        <v>0</v>
      </c>
      <c r="AE562" s="167">
        <f t="shared" si="1677"/>
        <v>0</v>
      </c>
      <c r="AF562" s="167">
        <f t="shared" si="1576"/>
        <v>50000</v>
      </c>
      <c r="AG562" s="167">
        <f t="shared" si="1577"/>
        <v>100000</v>
      </c>
      <c r="AH562" s="167">
        <f t="shared" si="1578"/>
        <v>100000</v>
      </c>
      <c r="AI562" s="167">
        <f t="shared" si="1678"/>
        <v>0</v>
      </c>
      <c r="AJ562" s="167">
        <f t="shared" si="1678"/>
        <v>0</v>
      </c>
      <c r="AK562" s="167">
        <f t="shared" si="1678"/>
        <v>0</v>
      </c>
      <c r="AL562" s="167">
        <f t="shared" si="1580"/>
        <v>50000</v>
      </c>
      <c r="AM562" s="167">
        <f t="shared" si="1581"/>
        <v>100000</v>
      </c>
      <c r="AN562" s="167">
        <f t="shared" si="1582"/>
        <v>100000</v>
      </c>
      <c r="AO562" s="167">
        <f t="shared" si="1679"/>
        <v>0</v>
      </c>
      <c r="AP562" s="167">
        <f t="shared" si="1679"/>
        <v>0</v>
      </c>
      <c r="AQ562" s="167">
        <f t="shared" si="1679"/>
        <v>0</v>
      </c>
      <c r="AR562" s="167">
        <f t="shared" si="1671"/>
        <v>50000</v>
      </c>
      <c r="AS562" s="167">
        <f t="shared" si="1672"/>
        <v>100000</v>
      </c>
      <c r="AT562" s="167">
        <f t="shared" si="1673"/>
        <v>100000</v>
      </c>
    </row>
    <row r="563" spans="1:46" ht="25.5">
      <c r="A563" s="150"/>
      <c r="B563" s="77" t="s">
        <v>34</v>
      </c>
      <c r="C563" s="40" t="s">
        <v>308</v>
      </c>
      <c r="D563" s="40" t="s">
        <v>21</v>
      </c>
      <c r="E563" s="40" t="s">
        <v>99</v>
      </c>
      <c r="F563" s="40" t="s">
        <v>310</v>
      </c>
      <c r="G563" s="41" t="s">
        <v>33</v>
      </c>
      <c r="H563" s="66">
        <v>100000</v>
      </c>
      <c r="I563" s="66">
        <v>100000</v>
      </c>
      <c r="J563" s="67">
        <v>100000</v>
      </c>
      <c r="K563" s="66"/>
      <c r="L563" s="66"/>
      <c r="M563" s="67"/>
      <c r="N563" s="66">
        <f t="shared" si="1405"/>
        <v>100000</v>
      </c>
      <c r="O563" s="66">
        <f t="shared" si="1406"/>
        <v>100000</v>
      </c>
      <c r="P563" s="67">
        <f t="shared" si="1407"/>
        <v>100000</v>
      </c>
      <c r="Q563" s="66"/>
      <c r="R563" s="66"/>
      <c r="S563" s="67"/>
      <c r="T563" s="66">
        <f t="shared" si="1568"/>
        <v>100000</v>
      </c>
      <c r="U563" s="66">
        <f t="shared" si="1569"/>
        <v>100000</v>
      </c>
      <c r="V563" s="67">
        <f t="shared" si="1570"/>
        <v>100000</v>
      </c>
      <c r="W563" s="66">
        <v>-50000</v>
      </c>
      <c r="X563" s="66"/>
      <c r="Y563" s="67"/>
      <c r="Z563" s="66">
        <f t="shared" si="1572"/>
        <v>50000</v>
      </c>
      <c r="AA563" s="66">
        <f t="shared" si="1573"/>
        <v>100000</v>
      </c>
      <c r="AB563" s="67">
        <f t="shared" si="1574"/>
        <v>100000</v>
      </c>
      <c r="AC563" s="66"/>
      <c r="AD563" s="66"/>
      <c r="AE563" s="67"/>
      <c r="AF563" s="66">
        <f t="shared" si="1576"/>
        <v>50000</v>
      </c>
      <c r="AG563" s="66">
        <f t="shared" si="1577"/>
        <v>100000</v>
      </c>
      <c r="AH563" s="67">
        <f t="shared" si="1578"/>
        <v>100000</v>
      </c>
      <c r="AI563" s="66"/>
      <c r="AJ563" s="66"/>
      <c r="AK563" s="67"/>
      <c r="AL563" s="66">
        <f t="shared" si="1580"/>
        <v>50000</v>
      </c>
      <c r="AM563" s="66">
        <f t="shared" si="1581"/>
        <v>100000</v>
      </c>
      <c r="AN563" s="67">
        <f t="shared" si="1582"/>
        <v>100000</v>
      </c>
      <c r="AO563" s="66"/>
      <c r="AP563" s="66"/>
      <c r="AQ563" s="67"/>
      <c r="AR563" s="66">
        <f t="shared" si="1671"/>
        <v>50000</v>
      </c>
      <c r="AS563" s="66">
        <f t="shared" si="1672"/>
        <v>100000</v>
      </c>
      <c r="AT563" s="67">
        <f t="shared" si="1673"/>
        <v>100000</v>
      </c>
    </row>
    <row r="564" spans="1:46" ht="25.5">
      <c r="A564" s="150"/>
      <c r="B564" s="99" t="s">
        <v>390</v>
      </c>
      <c r="C564" s="40" t="s">
        <v>308</v>
      </c>
      <c r="D564" s="40" t="s">
        <v>21</v>
      </c>
      <c r="E564" s="40" t="s">
        <v>99</v>
      </c>
      <c r="F564" s="39" t="s">
        <v>401</v>
      </c>
      <c r="G564" s="42"/>
      <c r="H564" s="170"/>
      <c r="I564" s="170"/>
      <c r="J564" s="208"/>
      <c r="K564" s="170"/>
      <c r="L564" s="170"/>
      <c r="M564" s="208"/>
      <c r="N564" s="170"/>
      <c r="O564" s="170"/>
      <c r="P564" s="208"/>
      <c r="Q564" s="170">
        <f>Q565</f>
        <v>7000000</v>
      </c>
      <c r="R564" s="170">
        <f t="shared" ref="R564:S565" si="1681">R565</f>
        <v>0</v>
      </c>
      <c r="S564" s="170">
        <f t="shared" si="1681"/>
        <v>0</v>
      </c>
      <c r="T564" s="66">
        <f t="shared" ref="T564:T566" si="1682">N564+Q564</f>
        <v>7000000</v>
      </c>
      <c r="U564" s="66">
        <f t="shared" ref="U564:U566" si="1683">O564+R564</f>
        <v>0</v>
      </c>
      <c r="V564" s="67">
        <f t="shared" ref="V564:V566" si="1684">P564+S564</f>
        <v>0</v>
      </c>
      <c r="W564" s="170">
        <f>W565</f>
        <v>-7000000</v>
      </c>
      <c r="X564" s="170">
        <f t="shared" ref="X564:Y565" si="1685">X565</f>
        <v>0</v>
      </c>
      <c r="Y564" s="170">
        <f t="shared" si="1685"/>
        <v>0</v>
      </c>
      <c r="Z564" s="66">
        <f t="shared" si="1572"/>
        <v>0</v>
      </c>
      <c r="AA564" s="66">
        <f t="shared" si="1573"/>
        <v>0</v>
      </c>
      <c r="AB564" s="67">
        <f t="shared" si="1574"/>
        <v>0</v>
      </c>
      <c r="AC564" s="170">
        <f>AC565</f>
        <v>0</v>
      </c>
      <c r="AD564" s="170">
        <f t="shared" ref="AD564:AE565" si="1686">AD565</f>
        <v>0</v>
      </c>
      <c r="AE564" s="170">
        <f t="shared" si="1686"/>
        <v>0</v>
      </c>
      <c r="AF564" s="66">
        <f t="shared" si="1576"/>
        <v>0</v>
      </c>
      <c r="AG564" s="66">
        <f t="shared" si="1577"/>
        <v>0</v>
      </c>
      <c r="AH564" s="67">
        <f t="shared" si="1578"/>
        <v>0</v>
      </c>
      <c r="AI564" s="170">
        <f>AI565</f>
        <v>0</v>
      </c>
      <c r="AJ564" s="170">
        <f t="shared" ref="AJ564:AK565" si="1687">AJ565</f>
        <v>0</v>
      </c>
      <c r="AK564" s="170">
        <f t="shared" si="1687"/>
        <v>0</v>
      </c>
      <c r="AL564" s="66">
        <f t="shared" si="1580"/>
        <v>0</v>
      </c>
      <c r="AM564" s="66">
        <f t="shared" si="1581"/>
        <v>0</v>
      </c>
      <c r="AN564" s="67">
        <f t="shared" si="1582"/>
        <v>0</v>
      </c>
      <c r="AO564" s="170">
        <f>AO565</f>
        <v>0</v>
      </c>
      <c r="AP564" s="170">
        <f t="shared" ref="AP564:AQ565" si="1688">AP565</f>
        <v>0</v>
      </c>
      <c r="AQ564" s="170">
        <f t="shared" si="1688"/>
        <v>0</v>
      </c>
      <c r="AR564" s="66">
        <f t="shared" si="1671"/>
        <v>0</v>
      </c>
      <c r="AS564" s="66">
        <f t="shared" si="1672"/>
        <v>0</v>
      </c>
      <c r="AT564" s="67">
        <f t="shared" si="1673"/>
        <v>0</v>
      </c>
    </row>
    <row r="565" spans="1:46" ht="25.5">
      <c r="A565" s="150"/>
      <c r="B565" s="136" t="s">
        <v>207</v>
      </c>
      <c r="C565" s="40" t="s">
        <v>308</v>
      </c>
      <c r="D565" s="40" t="s">
        <v>21</v>
      </c>
      <c r="E565" s="40" t="s">
        <v>99</v>
      </c>
      <c r="F565" s="39" t="s">
        <v>401</v>
      </c>
      <c r="G565" s="42" t="s">
        <v>32</v>
      </c>
      <c r="H565" s="170"/>
      <c r="I565" s="170"/>
      <c r="J565" s="208"/>
      <c r="K565" s="170"/>
      <c r="L565" s="170"/>
      <c r="M565" s="208"/>
      <c r="N565" s="170"/>
      <c r="O565" s="170"/>
      <c r="P565" s="208"/>
      <c r="Q565" s="170">
        <f>Q566</f>
        <v>7000000</v>
      </c>
      <c r="R565" s="170">
        <f t="shared" si="1681"/>
        <v>0</v>
      </c>
      <c r="S565" s="170">
        <f t="shared" si="1681"/>
        <v>0</v>
      </c>
      <c r="T565" s="66">
        <f t="shared" si="1682"/>
        <v>7000000</v>
      </c>
      <c r="U565" s="66">
        <f t="shared" si="1683"/>
        <v>0</v>
      </c>
      <c r="V565" s="67">
        <f t="shared" si="1684"/>
        <v>0</v>
      </c>
      <c r="W565" s="170">
        <f>W566</f>
        <v>-7000000</v>
      </c>
      <c r="X565" s="170">
        <f t="shared" si="1685"/>
        <v>0</v>
      </c>
      <c r="Y565" s="170">
        <f t="shared" si="1685"/>
        <v>0</v>
      </c>
      <c r="Z565" s="66">
        <f t="shared" si="1572"/>
        <v>0</v>
      </c>
      <c r="AA565" s="66">
        <f t="shared" si="1573"/>
        <v>0</v>
      </c>
      <c r="AB565" s="67">
        <f t="shared" si="1574"/>
        <v>0</v>
      </c>
      <c r="AC565" s="170">
        <f>AC566</f>
        <v>0</v>
      </c>
      <c r="AD565" s="170">
        <f t="shared" si="1686"/>
        <v>0</v>
      </c>
      <c r="AE565" s="170">
        <f t="shared" si="1686"/>
        <v>0</v>
      </c>
      <c r="AF565" s="66">
        <f t="shared" si="1576"/>
        <v>0</v>
      </c>
      <c r="AG565" s="66">
        <f t="shared" si="1577"/>
        <v>0</v>
      </c>
      <c r="AH565" s="67">
        <f t="shared" si="1578"/>
        <v>0</v>
      </c>
      <c r="AI565" s="170">
        <f>AI566</f>
        <v>0</v>
      </c>
      <c r="AJ565" s="170">
        <f t="shared" si="1687"/>
        <v>0</v>
      </c>
      <c r="AK565" s="170">
        <f t="shared" si="1687"/>
        <v>0</v>
      </c>
      <c r="AL565" s="66">
        <f t="shared" si="1580"/>
        <v>0</v>
      </c>
      <c r="AM565" s="66">
        <f t="shared" si="1581"/>
        <v>0</v>
      </c>
      <c r="AN565" s="67">
        <f t="shared" si="1582"/>
        <v>0</v>
      </c>
      <c r="AO565" s="170">
        <f>AO566</f>
        <v>0</v>
      </c>
      <c r="AP565" s="170">
        <f t="shared" si="1688"/>
        <v>0</v>
      </c>
      <c r="AQ565" s="170">
        <f t="shared" si="1688"/>
        <v>0</v>
      </c>
      <c r="AR565" s="66">
        <f t="shared" si="1671"/>
        <v>0</v>
      </c>
      <c r="AS565" s="66">
        <f t="shared" si="1672"/>
        <v>0</v>
      </c>
      <c r="AT565" s="67">
        <f t="shared" si="1673"/>
        <v>0</v>
      </c>
    </row>
    <row r="566" spans="1:46" ht="25.5">
      <c r="A566" s="150"/>
      <c r="B566" s="77" t="s">
        <v>34</v>
      </c>
      <c r="C566" s="40" t="s">
        <v>308</v>
      </c>
      <c r="D566" s="40" t="s">
        <v>21</v>
      </c>
      <c r="E566" s="40" t="s">
        <v>99</v>
      </c>
      <c r="F566" s="39" t="s">
        <v>401</v>
      </c>
      <c r="G566" s="42" t="s">
        <v>33</v>
      </c>
      <c r="H566" s="170"/>
      <c r="I566" s="170"/>
      <c r="J566" s="208"/>
      <c r="K566" s="170"/>
      <c r="L566" s="170"/>
      <c r="M566" s="208"/>
      <c r="N566" s="170"/>
      <c r="O566" s="170"/>
      <c r="P566" s="208"/>
      <c r="Q566" s="170">
        <f>6000000+1000000</f>
        <v>7000000</v>
      </c>
      <c r="R566" s="170"/>
      <c r="S566" s="208"/>
      <c r="T566" s="66">
        <f t="shared" si="1682"/>
        <v>7000000</v>
      </c>
      <c r="U566" s="66">
        <f t="shared" si="1683"/>
        <v>0</v>
      </c>
      <c r="V566" s="67">
        <f t="shared" si="1684"/>
        <v>0</v>
      </c>
      <c r="W566" s="170">
        <v>-7000000</v>
      </c>
      <c r="X566" s="170"/>
      <c r="Y566" s="208"/>
      <c r="Z566" s="66">
        <f t="shared" si="1572"/>
        <v>0</v>
      </c>
      <c r="AA566" s="66">
        <f t="shared" si="1573"/>
        <v>0</v>
      </c>
      <c r="AB566" s="67">
        <f t="shared" si="1574"/>
        <v>0</v>
      </c>
      <c r="AC566" s="170"/>
      <c r="AD566" s="170"/>
      <c r="AE566" s="208"/>
      <c r="AF566" s="66">
        <f t="shared" si="1576"/>
        <v>0</v>
      </c>
      <c r="AG566" s="66">
        <f t="shared" si="1577"/>
        <v>0</v>
      </c>
      <c r="AH566" s="67">
        <f t="shared" si="1578"/>
        <v>0</v>
      </c>
      <c r="AI566" s="170"/>
      <c r="AJ566" s="170"/>
      <c r="AK566" s="208"/>
      <c r="AL566" s="66">
        <f t="shared" si="1580"/>
        <v>0</v>
      </c>
      <c r="AM566" s="66">
        <f t="shared" si="1581"/>
        <v>0</v>
      </c>
      <c r="AN566" s="67">
        <f t="shared" si="1582"/>
        <v>0</v>
      </c>
      <c r="AO566" s="170"/>
      <c r="AP566" s="170"/>
      <c r="AQ566" s="208"/>
      <c r="AR566" s="66">
        <f t="shared" si="1671"/>
        <v>0</v>
      </c>
      <c r="AS566" s="66">
        <f t="shared" si="1672"/>
        <v>0</v>
      </c>
      <c r="AT566" s="67">
        <f t="shared" si="1673"/>
        <v>0</v>
      </c>
    </row>
    <row r="567" spans="1:46">
      <c r="A567" s="111"/>
      <c r="B567" s="99"/>
      <c r="C567" s="75"/>
      <c r="D567" s="75"/>
      <c r="E567" s="75"/>
      <c r="F567" s="100"/>
      <c r="G567" s="101"/>
      <c r="H567" s="71"/>
      <c r="I567" s="71"/>
      <c r="J567" s="71"/>
      <c r="K567" s="71"/>
      <c r="L567" s="71"/>
      <c r="M567" s="71"/>
      <c r="N567" s="71"/>
      <c r="O567" s="71"/>
      <c r="P567" s="71"/>
      <c r="Q567" s="71"/>
      <c r="R567" s="71"/>
      <c r="S567" s="71"/>
      <c r="T567" s="71"/>
      <c r="U567" s="71"/>
      <c r="V567" s="71"/>
      <c r="W567" s="71"/>
      <c r="X567" s="71"/>
      <c r="Y567" s="71"/>
      <c r="Z567" s="71"/>
      <c r="AA567" s="71"/>
      <c r="AB567" s="71"/>
      <c r="AC567" s="71"/>
      <c r="AD567" s="71"/>
      <c r="AE567" s="71"/>
      <c r="AF567" s="71"/>
      <c r="AG567" s="71"/>
      <c r="AH567" s="71"/>
      <c r="AI567" s="71"/>
      <c r="AJ567" s="71"/>
      <c r="AK567" s="71"/>
      <c r="AL567" s="71"/>
      <c r="AM567" s="71"/>
      <c r="AN567" s="71"/>
      <c r="AO567" s="71"/>
      <c r="AP567" s="71"/>
      <c r="AQ567" s="71"/>
      <c r="AR567" s="71"/>
      <c r="AS567" s="71"/>
      <c r="AT567" s="71"/>
    </row>
    <row r="568" spans="1:46" ht="30">
      <c r="A568" s="84">
        <v>19</v>
      </c>
      <c r="B568" s="189" t="s">
        <v>342</v>
      </c>
      <c r="C568" s="96" t="s">
        <v>147</v>
      </c>
      <c r="D568" s="96" t="s">
        <v>21</v>
      </c>
      <c r="E568" s="96" t="s">
        <v>99</v>
      </c>
      <c r="F568" s="96" t="s">
        <v>100</v>
      </c>
      <c r="G568" s="97"/>
      <c r="H568" s="98">
        <f>H569</f>
        <v>172500</v>
      </c>
      <c r="I568" s="98">
        <f t="shared" ref="I568:M568" si="1689">I569</f>
        <v>172500</v>
      </c>
      <c r="J568" s="98">
        <f t="shared" si="1689"/>
        <v>57500</v>
      </c>
      <c r="K568" s="98">
        <f t="shared" si="1689"/>
        <v>0</v>
      </c>
      <c r="L568" s="98">
        <f t="shared" si="1689"/>
        <v>0</v>
      </c>
      <c r="M568" s="98">
        <f t="shared" si="1689"/>
        <v>0</v>
      </c>
      <c r="N568" s="98">
        <f t="shared" si="1405"/>
        <v>172500</v>
      </c>
      <c r="O568" s="98">
        <f t="shared" si="1406"/>
        <v>172500</v>
      </c>
      <c r="P568" s="98">
        <f t="shared" si="1407"/>
        <v>57500</v>
      </c>
      <c r="Q568" s="98">
        <f t="shared" ref="Q568:S570" si="1690">Q569</f>
        <v>0</v>
      </c>
      <c r="R568" s="98">
        <f t="shared" si="1690"/>
        <v>0</v>
      </c>
      <c r="S568" s="98">
        <f t="shared" si="1690"/>
        <v>0</v>
      </c>
      <c r="T568" s="98">
        <f t="shared" ref="T568:T571" si="1691">N568+Q568</f>
        <v>172500</v>
      </c>
      <c r="U568" s="98">
        <f t="shared" ref="U568:U571" si="1692">O568+R568</f>
        <v>172500</v>
      </c>
      <c r="V568" s="98">
        <f t="shared" ref="V568:V571" si="1693">P568+S568</f>
        <v>57500</v>
      </c>
      <c r="W568" s="98">
        <f t="shared" ref="W568:Y570" si="1694">W569</f>
        <v>0</v>
      </c>
      <c r="X568" s="98">
        <f t="shared" si="1694"/>
        <v>0</v>
      </c>
      <c r="Y568" s="98">
        <f t="shared" si="1694"/>
        <v>0</v>
      </c>
      <c r="Z568" s="98">
        <f t="shared" ref="Z568:Z571" si="1695">T568+W568</f>
        <v>172500</v>
      </c>
      <c r="AA568" s="98">
        <f t="shared" ref="AA568:AA571" si="1696">U568+X568</f>
        <v>172500</v>
      </c>
      <c r="AB568" s="98">
        <f t="shared" ref="AB568:AB571" si="1697">V568+Y568</f>
        <v>57500</v>
      </c>
      <c r="AC568" s="98">
        <f t="shared" ref="AC568:AE570" si="1698">AC569</f>
        <v>0</v>
      </c>
      <c r="AD568" s="98">
        <f t="shared" si="1698"/>
        <v>0</v>
      </c>
      <c r="AE568" s="98">
        <f t="shared" si="1698"/>
        <v>0</v>
      </c>
      <c r="AF568" s="98">
        <f t="shared" ref="AF568:AF571" si="1699">Z568+AC568</f>
        <v>172500</v>
      </c>
      <c r="AG568" s="98">
        <f t="shared" ref="AG568:AG571" si="1700">AA568+AD568</f>
        <v>172500</v>
      </c>
      <c r="AH568" s="98">
        <f t="shared" ref="AH568:AH571" si="1701">AB568+AE568</f>
        <v>57500</v>
      </c>
      <c r="AI568" s="98">
        <f t="shared" ref="AI568:AK570" si="1702">AI569</f>
        <v>0</v>
      </c>
      <c r="AJ568" s="98">
        <f t="shared" si="1702"/>
        <v>0</v>
      </c>
      <c r="AK568" s="98">
        <f t="shared" si="1702"/>
        <v>0</v>
      </c>
      <c r="AL568" s="98">
        <f t="shared" ref="AL568:AL571" si="1703">AF568+AI568</f>
        <v>172500</v>
      </c>
      <c r="AM568" s="98">
        <f t="shared" ref="AM568:AM571" si="1704">AG568+AJ568</f>
        <v>172500</v>
      </c>
      <c r="AN568" s="98">
        <f t="shared" ref="AN568:AN571" si="1705">AH568+AK568</f>
        <v>57500</v>
      </c>
      <c r="AO568" s="98">
        <f t="shared" ref="AO568:AQ570" si="1706">AO569</f>
        <v>0</v>
      </c>
      <c r="AP568" s="98">
        <f t="shared" si="1706"/>
        <v>0</v>
      </c>
      <c r="AQ568" s="98">
        <f t="shared" si="1706"/>
        <v>0</v>
      </c>
      <c r="AR568" s="98">
        <f t="shared" ref="AR568:AR571" si="1707">AL568+AO568</f>
        <v>172500</v>
      </c>
      <c r="AS568" s="98">
        <f t="shared" ref="AS568:AS571" si="1708">AM568+AP568</f>
        <v>172500</v>
      </c>
      <c r="AT568" s="98">
        <f t="shared" ref="AT568:AT571" si="1709">AN568+AQ568</f>
        <v>57500</v>
      </c>
    </row>
    <row r="569" spans="1:46">
      <c r="A569" s="263"/>
      <c r="B569" s="196" t="s">
        <v>149</v>
      </c>
      <c r="C569" s="37" t="s">
        <v>147</v>
      </c>
      <c r="D569" s="37" t="s">
        <v>21</v>
      </c>
      <c r="E569" s="37" t="s">
        <v>99</v>
      </c>
      <c r="F569" s="37" t="s">
        <v>148</v>
      </c>
      <c r="G569" s="38"/>
      <c r="H569" s="71">
        <f t="shared" ref="H569:M570" si="1710">H570</f>
        <v>172500</v>
      </c>
      <c r="I569" s="71">
        <f t="shared" si="1710"/>
        <v>172500</v>
      </c>
      <c r="J569" s="71">
        <f t="shared" si="1710"/>
        <v>57500</v>
      </c>
      <c r="K569" s="71">
        <f t="shared" si="1710"/>
        <v>0</v>
      </c>
      <c r="L569" s="71">
        <f t="shared" si="1710"/>
        <v>0</v>
      </c>
      <c r="M569" s="71">
        <f t="shared" si="1710"/>
        <v>0</v>
      </c>
      <c r="N569" s="71">
        <f t="shared" si="1405"/>
        <v>172500</v>
      </c>
      <c r="O569" s="71">
        <f t="shared" si="1406"/>
        <v>172500</v>
      </c>
      <c r="P569" s="71">
        <f t="shared" si="1407"/>
        <v>57500</v>
      </c>
      <c r="Q569" s="71">
        <f t="shared" si="1690"/>
        <v>0</v>
      </c>
      <c r="R569" s="71">
        <f t="shared" si="1690"/>
        <v>0</v>
      </c>
      <c r="S569" s="71">
        <f t="shared" si="1690"/>
        <v>0</v>
      </c>
      <c r="T569" s="71">
        <f t="shared" si="1691"/>
        <v>172500</v>
      </c>
      <c r="U569" s="71">
        <f t="shared" si="1692"/>
        <v>172500</v>
      </c>
      <c r="V569" s="71">
        <f t="shared" si="1693"/>
        <v>57500</v>
      </c>
      <c r="W569" s="71">
        <f t="shared" si="1694"/>
        <v>0</v>
      </c>
      <c r="X569" s="71">
        <f t="shared" si="1694"/>
        <v>0</v>
      </c>
      <c r="Y569" s="71">
        <f t="shared" si="1694"/>
        <v>0</v>
      </c>
      <c r="Z569" s="71">
        <f t="shared" si="1695"/>
        <v>172500</v>
      </c>
      <c r="AA569" s="71">
        <f t="shared" si="1696"/>
        <v>172500</v>
      </c>
      <c r="AB569" s="71">
        <f t="shared" si="1697"/>
        <v>57500</v>
      </c>
      <c r="AC569" s="71">
        <f t="shared" si="1698"/>
        <v>0</v>
      </c>
      <c r="AD569" s="71">
        <f t="shared" si="1698"/>
        <v>0</v>
      </c>
      <c r="AE569" s="71">
        <f t="shared" si="1698"/>
        <v>0</v>
      </c>
      <c r="AF569" s="71">
        <f t="shared" si="1699"/>
        <v>172500</v>
      </c>
      <c r="AG569" s="71">
        <f t="shared" si="1700"/>
        <v>172500</v>
      </c>
      <c r="AH569" s="71">
        <f t="shared" si="1701"/>
        <v>57500</v>
      </c>
      <c r="AI569" s="71">
        <f t="shared" si="1702"/>
        <v>0</v>
      </c>
      <c r="AJ569" s="71">
        <f t="shared" si="1702"/>
        <v>0</v>
      </c>
      <c r="AK569" s="71">
        <f t="shared" si="1702"/>
        <v>0</v>
      </c>
      <c r="AL569" s="71">
        <f t="shared" si="1703"/>
        <v>172500</v>
      </c>
      <c r="AM569" s="71">
        <f t="shared" si="1704"/>
        <v>172500</v>
      </c>
      <c r="AN569" s="71">
        <f t="shared" si="1705"/>
        <v>57500</v>
      </c>
      <c r="AO569" s="71">
        <f t="shared" si="1706"/>
        <v>0</v>
      </c>
      <c r="AP569" s="71">
        <f t="shared" si="1706"/>
        <v>0</v>
      </c>
      <c r="AQ569" s="71">
        <f t="shared" si="1706"/>
        <v>0</v>
      </c>
      <c r="AR569" s="71">
        <f t="shared" si="1707"/>
        <v>172500</v>
      </c>
      <c r="AS569" s="71">
        <f t="shared" si="1708"/>
        <v>172500</v>
      </c>
      <c r="AT569" s="71">
        <f t="shared" si="1709"/>
        <v>57500</v>
      </c>
    </row>
    <row r="570" spans="1:46" ht="15.75" customHeight="1">
      <c r="A570" s="261"/>
      <c r="B570" s="29" t="s">
        <v>35</v>
      </c>
      <c r="C570" s="37" t="s">
        <v>147</v>
      </c>
      <c r="D570" s="37" t="s">
        <v>21</v>
      </c>
      <c r="E570" s="37" t="s">
        <v>99</v>
      </c>
      <c r="F570" s="37" t="s">
        <v>148</v>
      </c>
      <c r="G570" s="38" t="s">
        <v>36</v>
      </c>
      <c r="H570" s="71">
        <f t="shared" si="1710"/>
        <v>172500</v>
      </c>
      <c r="I570" s="71">
        <f t="shared" si="1710"/>
        <v>172500</v>
      </c>
      <c r="J570" s="71">
        <f t="shared" si="1710"/>
        <v>57500</v>
      </c>
      <c r="K570" s="71">
        <f t="shared" si="1710"/>
        <v>0</v>
      </c>
      <c r="L570" s="71">
        <f t="shared" si="1710"/>
        <v>0</v>
      </c>
      <c r="M570" s="71">
        <f t="shared" si="1710"/>
        <v>0</v>
      </c>
      <c r="N570" s="71">
        <f t="shared" si="1405"/>
        <v>172500</v>
      </c>
      <c r="O570" s="71">
        <f t="shared" si="1406"/>
        <v>172500</v>
      </c>
      <c r="P570" s="71">
        <f t="shared" si="1407"/>
        <v>57500</v>
      </c>
      <c r="Q570" s="71">
        <f t="shared" si="1690"/>
        <v>0</v>
      </c>
      <c r="R570" s="71">
        <f t="shared" si="1690"/>
        <v>0</v>
      </c>
      <c r="S570" s="71">
        <f t="shared" si="1690"/>
        <v>0</v>
      </c>
      <c r="T570" s="71">
        <f t="shared" si="1691"/>
        <v>172500</v>
      </c>
      <c r="U570" s="71">
        <f t="shared" si="1692"/>
        <v>172500</v>
      </c>
      <c r="V570" s="71">
        <f t="shared" si="1693"/>
        <v>57500</v>
      </c>
      <c r="W570" s="71">
        <f t="shared" si="1694"/>
        <v>0</v>
      </c>
      <c r="X570" s="71">
        <f t="shared" si="1694"/>
        <v>0</v>
      </c>
      <c r="Y570" s="71">
        <f t="shared" si="1694"/>
        <v>0</v>
      </c>
      <c r="Z570" s="71">
        <f t="shared" si="1695"/>
        <v>172500</v>
      </c>
      <c r="AA570" s="71">
        <f t="shared" si="1696"/>
        <v>172500</v>
      </c>
      <c r="AB570" s="71">
        <f t="shared" si="1697"/>
        <v>57500</v>
      </c>
      <c r="AC570" s="71">
        <f t="shared" si="1698"/>
        <v>0</v>
      </c>
      <c r="AD570" s="71">
        <f t="shared" si="1698"/>
        <v>0</v>
      </c>
      <c r="AE570" s="71">
        <f t="shared" si="1698"/>
        <v>0</v>
      </c>
      <c r="AF570" s="71">
        <f t="shared" si="1699"/>
        <v>172500</v>
      </c>
      <c r="AG570" s="71">
        <f t="shared" si="1700"/>
        <v>172500</v>
      </c>
      <c r="AH570" s="71">
        <f t="shared" si="1701"/>
        <v>57500</v>
      </c>
      <c r="AI570" s="71">
        <f t="shared" si="1702"/>
        <v>0</v>
      </c>
      <c r="AJ570" s="71">
        <f t="shared" si="1702"/>
        <v>0</v>
      </c>
      <c r="AK570" s="71">
        <f t="shared" si="1702"/>
        <v>0</v>
      </c>
      <c r="AL570" s="71">
        <f t="shared" si="1703"/>
        <v>172500</v>
      </c>
      <c r="AM570" s="71">
        <f t="shared" si="1704"/>
        <v>172500</v>
      </c>
      <c r="AN570" s="71">
        <f t="shared" si="1705"/>
        <v>57500</v>
      </c>
      <c r="AO570" s="71">
        <f t="shared" si="1706"/>
        <v>0</v>
      </c>
      <c r="AP570" s="71">
        <f t="shared" si="1706"/>
        <v>0</v>
      </c>
      <c r="AQ570" s="71">
        <f t="shared" si="1706"/>
        <v>0</v>
      </c>
      <c r="AR570" s="71">
        <f t="shared" si="1707"/>
        <v>172500</v>
      </c>
      <c r="AS570" s="71">
        <f t="shared" si="1708"/>
        <v>172500</v>
      </c>
      <c r="AT570" s="71">
        <f t="shared" si="1709"/>
        <v>57500</v>
      </c>
    </row>
    <row r="571" spans="1:46" ht="15.75" customHeight="1">
      <c r="A571" s="264"/>
      <c r="B571" s="35" t="s">
        <v>38</v>
      </c>
      <c r="C571" s="37" t="s">
        <v>147</v>
      </c>
      <c r="D571" s="37" t="s">
        <v>21</v>
      </c>
      <c r="E571" s="37" t="s">
        <v>99</v>
      </c>
      <c r="F571" s="37" t="s">
        <v>148</v>
      </c>
      <c r="G571" s="38" t="s">
        <v>37</v>
      </c>
      <c r="H571" s="66">
        <v>172500</v>
      </c>
      <c r="I571" s="66">
        <v>172500</v>
      </c>
      <c r="J571" s="66">
        <v>57500</v>
      </c>
      <c r="K571" s="66"/>
      <c r="L571" s="66"/>
      <c r="M571" s="66"/>
      <c r="N571" s="66">
        <f t="shared" si="1405"/>
        <v>172500</v>
      </c>
      <c r="O571" s="66">
        <f t="shared" si="1406"/>
        <v>172500</v>
      </c>
      <c r="P571" s="66">
        <f t="shared" si="1407"/>
        <v>57500</v>
      </c>
      <c r="Q571" s="66"/>
      <c r="R571" s="66"/>
      <c r="S571" s="66"/>
      <c r="T571" s="66">
        <f t="shared" si="1691"/>
        <v>172500</v>
      </c>
      <c r="U571" s="66">
        <f t="shared" si="1692"/>
        <v>172500</v>
      </c>
      <c r="V571" s="66">
        <f t="shared" si="1693"/>
        <v>57500</v>
      </c>
      <c r="W571" s="66"/>
      <c r="X571" s="66"/>
      <c r="Y571" s="66"/>
      <c r="Z571" s="66">
        <f t="shared" si="1695"/>
        <v>172500</v>
      </c>
      <c r="AA571" s="66">
        <f t="shared" si="1696"/>
        <v>172500</v>
      </c>
      <c r="AB571" s="66">
        <f t="shared" si="1697"/>
        <v>57500</v>
      </c>
      <c r="AC571" s="66"/>
      <c r="AD571" s="66"/>
      <c r="AE571" s="66"/>
      <c r="AF571" s="66">
        <f t="shared" si="1699"/>
        <v>172500</v>
      </c>
      <c r="AG571" s="66">
        <f t="shared" si="1700"/>
        <v>172500</v>
      </c>
      <c r="AH571" s="66">
        <f t="shared" si="1701"/>
        <v>57500</v>
      </c>
      <c r="AI571" s="66"/>
      <c r="AJ571" s="66"/>
      <c r="AK571" s="66"/>
      <c r="AL571" s="66">
        <f t="shared" si="1703"/>
        <v>172500</v>
      </c>
      <c r="AM571" s="66">
        <f t="shared" si="1704"/>
        <v>172500</v>
      </c>
      <c r="AN571" s="66">
        <f t="shared" si="1705"/>
        <v>57500</v>
      </c>
      <c r="AO571" s="66"/>
      <c r="AP571" s="66"/>
      <c r="AQ571" s="66"/>
      <c r="AR571" s="66">
        <f t="shared" si="1707"/>
        <v>172500</v>
      </c>
      <c r="AS571" s="66">
        <f t="shared" si="1708"/>
        <v>172500</v>
      </c>
      <c r="AT571" s="66">
        <f t="shared" si="1709"/>
        <v>57500</v>
      </c>
    </row>
    <row r="572" spans="1:46">
      <c r="A572" s="111"/>
      <c r="B572" s="94"/>
      <c r="C572" s="37"/>
      <c r="D572" s="37"/>
      <c r="E572" s="37"/>
      <c r="F572" s="37"/>
      <c r="G572" s="38"/>
      <c r="H572" s="71"/>
      <c r="I572" s="71"/>
      <c r="J572" s="71"/>
      <c r="K572" s="71"/>
      <c r="L572" s="71"/>
      <c r="M572" s="71"/>
      <c r="N572" s="71"/>
      <c r="O572" s="71"/>
      <c r="P572" s="71"/>
      <c r="Q572" s="71"/>
      <c r="R572" s="71"/>
      <c r="S572" s="71"/>
      <c r="T572" s="71"/>
      <c r="U572" s="71"/>
      <c r="V572" s="71"/>
      <c r="W572" s="71"/>
      <c r="X572" s="71"/>
      <c r="Y572" s="71"/>
      <c r="Z572" s="71"/>
      <c r="AA572" s="71"/>
      <c r="AB572" s="71"/>
      <c r="AC572" s="71"/>
      <c r="AD572" s="71"/>
      <c r="AE572" s="71"/>
      <c r="AF572" s="71"/>
      <c r="AG572" s="71"/>
      <c r="AH572" s="71"/>
      <c r="AI572" s="71"/>
      <c r="AJ572" s="71"/>
      <c r="AK572" s="71"/>
      <c r="AL572" s="71"/>
      <c r="AM572" s="71"/>
      <c r="AN572" s="71"/>
      <c r="AO572" s="71"/>
      <c r="AP572" s="71"/>
      <c r="AQ572" s="71"/>
      <c r="AR572" s="71"/>
      <c r="AS572" s="71"/>
      <c r="AT572" s="71"/>
    </row>
    <row r="573" spans="1:46" ht="45">
      <c r="A573" s="103">
        <v>20</v>
      </c>
      <c r="B573" s="102" t="s">
        <v>243</v>
      </c>
      <c r="C573" s="96" t="s">
        <v>247</v>
      </c>
      <c r="D573" s="96" t="s">
        <v>21</v>
      </c>
      <c r="E573" s="96" t="s">
        <v>99</v>
      </c>
      <c r="F573" s="96" t="s">
        <v>100</v>
      </c>
      <c r="G573" s="97"/>
      <c r="H573" s="98">
        <f t="shared" ref="H573:M573" si="1711">H574+H577+H583+H580</f>
        <v>11222900</v>
      </c>
      <c r="I573" s="98">
        <f t="shared" si="1711"/>
        <v>10869000</v>
      </c>
      <c r="J573" s="98">
        <f t="shared" si="1711"/>
        <v>10869000</v>
      </c>
      <c r="K573" s="98">
        <f t="shared" si="1711"/>
        <v>2133743.17</v>
      </c>
      <c r="L573" s="98">
        <f t="shared" si="1711"/>
        <v>0</v>
      </c>
      <c r="M573" s="98">
        <f t="shared" si="1711"/>
        <v>0</v>
      </c>
      <c r="N573" s="98">
        <f t="shared" si="1405"/>
        <v>13356643.17</v>
      </c>
      <c r="O573" s="98">
        <f t="shared" si="1406"/>
        <v>10869000</v>
      </c>
      <c r="P573" s="98">
        <f t="shared" si="1407"/>
        <v>10869000</v>
      </c>
      <c r="Q573" s="98">
        <f>Q574+Q577+Q583+Q580+Q586</f>
        <v>936000</v>
      </c>
      <c r="R573" s="98">
        <f>R574+R577+R583+R580+R586</f>
        <v>0</v>
      </c>
      <c r="S573" s="98">
        <f>S574+S577+S583+S580+S586</f>
        <v>0</v>
      </c>
      <c r="T573" s="98">
        <f t="shared" ref="T573:T582" si="1712">N573+Q573</f>
        <v>14292643.17</v>
      </c>
      <c r="U573" s="98">
        <f t="shared" ref="U573:U582" si="1713">O573+R573</f>
        <v>10869000</v>
      </c>
      <c r="V573" s="98">
        <f t="shared" ref="V573:V582" si="1714">P573+S573</f>
        <v>10869000</v>
      </c>
      <c r="W573" s="98">
        <f>W574+W577+W583+W580+W586</f>
        <v>-89900</v>
      </c>
      <c r="X573" s="98">
        <f>X574+X577+X583+X580+X586</f>
        <v>0</v>
      </c>
      <c r="Y573" s="98">
        <f>Y574+Y577+Y583+Y580+Y586</f>
        <v>0</v>
      </c>
      <c r="Z573" s="98">
        <f t="shared" ref="Z573:Z588" si="1715">T573+W573</f>
        <v>14202743.17</v>
      </c>
      <c r="AA573" s="98">
        <f t="shared" ref="AA573:AA588" si="1716">U573+X573</f>
        <v>10869000</v>
      </c>
      <c r="AB573" s="98">
        <f t="shared" ref="AB573:AB588" si="1717">V573+Y573</f>
        <v>10869000</v>
      </c>
      <c r="AC573" s="98">
        <f>AC574+AC577+AC583+AC580+AC586</f>
        <v>0</v>
      </c>
      <c r="AD573" s="98">
        <f>AD574+AD577+AD583+AD580+AD586</f>
        <v>0</v>
      </c>
      <c r="AE573" s="98">
        <f>AE574+AE577+AE583+AE580+AE586</f>
        <v>0</v>
      </c>
      <c r="AF573" s="98">
        <f t="shared" ref="AF573:AF588" si="1718">Z573+AC573</f>
        <v>14202743.17</v>
      </c>
      <c r="AG573" s="98">
        <f t="shared" ref="AG573:AG588" si="1719">AA573+AD573</f>
        <v>10869000</v>
      </c>
      <c r="AH573" s="98">
        <f t="shared" ref="AH573:AH588" si="1720">AB573+AE573</f>
        <v>10869000</v>
      </c>
      <c r="AI573" s="98">
        <f>AI574+AI577+AI583+AI580+AI586</f>
        <v>120000</v>
      </c>
      <c r="AJ573" s="98">
        <f>AJ574+AJ577+AJ583+AJ580+AJ586</f>
        <v>0</v>
      </c>
      <c r="AK573" s="98">
        <f>AK574+AK577+AK583+AK580+AK586</f>
        <v>0</v>
      </c>
      <c r="AL573" s="98">
        <f t="shared" ref="AL573:AL588" si="1721">AF573+AI573</f>
        <v>14322743.17</v>
      </c>
      <c r="AM573" s="98">
        <f t="shared" ref="AM573:AM588" si="1722">AG573+AJ573</f>
        <v>10869000</v>
      </c>
      <c r="AN573" s="98">
        <f t="shared" ref="AN573:AN588" si="1723">AH573+AK573</f>
        <v>10869000</v>
      </c>
      <c r="AO573" s="98">
        <f>AO574+AO577+AO583+AO580+AO586</f>
        <v>0</v>
      </c>
      <c r="AP573" s="98">
        <f>AP574+AP577+AP583+AP580+AP586</f>
        <v>0</v>
      </c>
      <c r="AQ573" s="98">
        <f>AQ574+AQ577+AQ583+AQ580+AQ586</f>
        <v>0</v>
      </c>
      <c r="AR573" s="98">
        <f t="shared" ref="AR573:AR588" si="1724">AL573+AO573</f>
        <v>14322743.17</v>
      </c>
      <c r="AS573" s="98">
        <f t="shared" ref="AS573:AS588" si="1725">AM573+AP573</f>
        <v>10869000</v>
      </c>
      <c r="AT573" s="98">
        <f t="shared" ref="AT573:AT588" si="1726">AN573+AQ573</f>
        <v>10869000</v>
      </c>
    </row>
    <row r="574" spans="1:46" ht="25.5">
      <c r="A574" s="260"/>
      <c r="B574" s="77" t="s">
        <v>313</v>
      </c>
      <c r="C574" s="40" t="s">
        <v>247</v>
      </c>
      <c r="D574" s="75" t="s">
        <v>21</v>
      </c>
      <c r="E574" s="75" t="s">
        <v>99</v>
      </c>
      <c r="F574" s="40" t="s">
        <v>314</v>
      </c>
      <c r="G574" s="41"/>
      <c r="H574" s="71">
        <f>H575</f>
        <v>5869000</v>
      </c>
      <c r="I574" s="71">
        <f t="shared" ref="I574:M575" si="1727">I575</f>
        <v>8469000</v>
      </c>
      <c r="J574" s="71">
        <f t="shared" si="1727"/>
        <v>9219000</v>
      </c>
      <c r="K574" s="71">
        <f t="shared" si="1727"/>
        <v>2133743.17</v>
      </c>
      <c r="L574" s="71">
        <f t="shared" si="1727"/>
        <v>0</v>
      </c>
      <c r="M574" s="71">
        <f t="shared" si="1727"/>
        <v>0</v>
      </c>
      <c r="N574" s="71">
        <f t="shared" si="1405"/>
        <v>8002743.1699999999</v>
      </c>
      <c r="O574" s="71">
        <f t="shared" si="1406"/>
        <v>8469000</v>
      </c>
      <c r="P574" s="71">
        <f t="shared" si="1407"/>
        <v>9219000</v>
      </c>
      <c r="Q574" s="71">
        <f t="shared" ref="Q574:S575" si="1728">Q575</f>
        <v>0</v>
      </c>
      <c r="R574" s="71">
        <f t="shared" si="1728"/>
        <v>0</v>
      </c>
      <c r="S574" s="71">
        <f t="shared" si="1728"/>
        <v>0</v>
      </c>
      <c r="T574" s="71">
        <f t="shared" si="1712"/>
        <v>8002743.1699999999</v>
      </c>
      <c r="U574" s="71">
        <f t="shared" si="1713"/>
        <v>8469000</v>
      </c>
      <c r="V574" s="71">
        <f t="shared" si="1714"/>
        <v>9219000</v>
      </c>
      <c r="W574" s="71">
        <f t="shared" ref="W574:Y575" si="1729">W575</f>
        <v>0</v>
      </c>
      <c r="X574" s="71">
        <f t="shared" si="1729"/>
        <v>0</v>
      </c>
      <c r="Y574" s="71">
        <f t="shared" si="1729"/>
        <v>0</v>
      </c>
      <c r="Z574" s="71">
        <f t="shared" si="1715"/>
        <v>8002743.1699999999</v>
      </c>
      <c r="AA574" s="71">
        <f t="shared" si="1716"/>
        <v>8469000</v>
      </c>
      <c r="AB574" s="71">
        <f t="shared" si="1717"/>
        <v>9219000</v>
      </c>
      <c r="AC574" s="71">
        <f t="shared" ref="AC574:AE575" si="1730">AC575</f>
        <v>0</v>
      </c>
      <c r="AD574" s="71">
        <f t="shared" si="1730"/>
        <v>0</v>
      </c>
      <c r="AE574" s="71">
        <f t="shared" si="1730"/>
        <v>0</v>
      </c>
      <c r="AF574" s="71">
        <f t="shared" si="1718"/>
        <v>8002743.1699999999</v>
      </c>
      <c r="AG574" s="71">
        <f t="shared" si="1719"/>
        <v>8469000</v>
      </c>
      <c r="AH574" s="71">
        <f t="shared" si="1720"/>
        <v>9219000</v>
      </c>
      <c r="AI574" s="71">
        <f t="shared" ref="AI574:AK575" si="1731">AI575</f>
        <v>0</v>
      </c>
      <c r="AJ574" s="71">
        <f t="shared" si="1731"/>
        <v>0</v>
      </c>
      <c r="AK574" s="71">
        <f t="shared" si="1731"/>
        <v>0</v>
      </c>
      <c r="AL574" s="71">
        <f t="shared" si="1721"/>
        <v>8002743.1699999999</v>
      </c>
      <c r="AM574" s="71">
        <f t="shared" si="1722"/>
        <v>8469000</v>
      </c>
      <c r="AN574" s="71">
        <f t="shared" si="1723"/>
        <v>9219000</v>
      </c>
      <c r="AO574" s="71">
        <f t="shared" ref="AO574:AQ575" si="1732">AO575</f>
        <v>0</v>
      </c>
      <c r="AP574" s="71">
        <f t="shared" si="1732"/>
        <v>0</v>
      </c>
      <c r="AQ574" s="71">
        <f t="shared" si="1732"/>
        <v>0</v>
      </c>
      <c r="AR574" s="71">
        <f t="shared" si="1724"/>
        <v>8002743.1699999999</v>
      </c>
      <c r="AS574" s="71">
        <f t="shared" si="1725"/>
        <v>8469000</v>
      </c>
      <c r="AT574" s="71">
        <f t="shared" si="1726"/>
        <v>9219000</v>
      </c>
    </row>
    <row r="575" spans="1:46" ht="25.5">
      <c r="A575" s="261"/>
      <c r="B575" s="136" t="s">
        <v>207</v>
      </c>
      <c r="C575" s="40" t="s">
        <v>247</v>
      </c>
      <c r="D575" s="75" t="s">
        <v>21</v>
      </c>
      <c r="E575" s="75" t="s">
        <v>99</v>
      </c>
      <c r="F575" s="40" t="s">
        <v>314</v>
      </c>
      <c r="G575" s="41" t="s">
        <v>32</v>
      </c>
      <c r="H575" s="71">
        <f>H576</f>
        <v>5869000</v>
      </c>
      <c r="I575" s="71">
        <f t="shared" si="1727"/>
        <v>8469000</v>
      </c>
      <c r="J575" s="71">
        <f t="shared" si="1727"/>
        <v>9219000</v>
      </c>
      <c r="K575" s="71">
        <f t="shared" si="1727"/>
        <v>2133743.17</v>
      </c>
      <c r="L575" s="71">
        <f t="shared" si="1727"/>
        <v>0</v>
      </c>
      <c r="M575" s="71">
        <f t="shared" si="1727"/>
        <v>0</v>
      </c>
      <c r="N575" s="71">
        <f t="shared" si="1405"/>
        <v>8002743.1699999999</v>
      </c>
      <c r="O575" s="71">
        <f t="shared" si="1406"/>
        <v>8469000</v>
      </c>
      <c r="P575" s="71">
        <f t="shared" si="1407"/>
        <v>9219000</v>
      </c>
      <c r="Q575" s="71">
        <f t="shared" si="1728"/>
        <v>0</v>
      </c>
      <c r="R575" s="71">
        <f t="shared" si="1728"/>
        <v>0</v>
      </c>
      <c r="S575" s="71">
        <f t="shared" si="1728"/>
        <v>0</v>
      </c>
      <c r="T575" s="71">
        <f t="shared" si="1712"/>
        <v>8002743.1699999999</v>
      </c>
      <c r="U575" s="71">
        <f t="shared" si="1713"/>
        <v>8469000</v>
      </c>
      <c r="V575" s="71">
        <f t="shared" si="1714"/>
        <v>9219000</v>
      </c>
      <c r="W575" s="71">
        <f t="shared" si="1729"/>
        <v>0</v>
      </c>
      <c r="X575" s="71">
        <f t="shared" si="1729"/>
        <v>0</v>
      </c>
      <c r="Y575" s="71">
        <f t="shared" si="1729"/>
        <v>0</v>
      </c>
      <c r="Z575" s="71">
        <f t="shared" si="1715"/>
        <v>8002743.1699999999</v>
      </c>
      <c r="AA575" s="71">
        <f t="shared" si="1716"/>
        <v>8469000</v>
      </c>
      <c r="AB575" s="71">
        <f t="shared" si="1717"/>
        <v>9219000</v>
      </c>
      <c r="AC575" s="71">
        <f t="shared" si="1730"/>
        <v>0</v>
      </c>
      <c r="AD575" s="71">
        <f t="shared" si="1730"/>
        <v>0</v>
      </c>
      <c r="AE575" s="71">
        <f t="shared" si="1730"/>
        <v>0</v>
      </c>
      <c r="AF575" s="71">
        <f t="shared" si="1718"/>
        <v>8002743.1699999999</v>
      </c>
      <c r="AG575" s="71">
        <f t="shared" si="1719"/>
        <v>8469000</v>
      </c>
      <c r="AH575" s="71">
        <f t="shared" si="1720"/>
        <v>9219000</v>
      </c>
      <c r="AI575" s="71">
        <f t="shared" si="1731"/>
        <v>0</v>
      </c>
      <c r="AJ575" s="71">
        <f t="shared" si="1731"/>
        <v>0</v>
      </c>
      <c r="AK575" s="71">
        <f t="shared" si="1731"/>
        <v>0</v>
      </c>
      <c r="AL575" s="71">
        <f t="shared" si="1721"/>
        <v>8002743.1699999999</v>
      </c>
      <c r="AM575" s="71">
        <f t="shared" si="1722"/>
        <v>8469000</v>
      </c>
      <c r="AN575" s="71">
        <f t="shared" si="1723"/>
        <v>9219000</v>
      </c>
      <c r="AO575" s="71">
        <f t="shared" si="1732"/>
        <v>0</v>
      </c>
      <c r="AP575" s="71">
        <f t="shared" si="1732"/>
        <v>0</v>
      </c>
      <c r="AQ575" s="71">
        <f t="shared" si="1732"/>
        <v>0</v>
      </c>
      <c r="AR575" s="71">
        <f t="shared" si="1724"/>
        <v>8002743.1699999999</v>
      </c>
      <c r="AS575" s="71">
        <f t="shared" si="1725"/>
        <v>8469000</v>
      </c>
      <c r="AT575" s="71">
        <f t="shared" si="1726"/>
        <v>9219000</v>
      </c>
    </row>
    <row r="576" spans="1:46" ht="25.5">
      <c r="A576" s="261"/>
      <c r="B576" s="77" t="s">
        <v>34</v>
      </c>
      <c r="C576" s="40" t="s">
        <v>247</v>
      </c>
      <c r="D576" s="75" t="s">
        <v>21</v>
      </c>
      <c r="E576" s="75" t="s">
        <v>99</v>
      </c>
      <c r="F576" s="40" t="s">
        <v>314</v>
      </c>
      <c r="G576" s="41" t="s">
        <v>33</v>
      </c>
      <c r="H576" s="66">
        <v>5869000</v>
      </c>
      <c r="I576" s="66">
        <v>8469000</v>
      </c>
      <c r="J576" s="66">
        <v>9219000</v>
      </c>
      <c r="K576" s="66">
        <v>2133743.17</v>
      </c>
      <c r="L576" s="66"/>
      <c r="M576" s="66"/>
      <c r="N576" s="66">
        <f t="shared" si="1405"/>
        <v>8002743.1699999999</v>
      </c>
      <c r="O576" s="66">
        <f t="shared" si="1406"/>
        <v>8469000</v>
      </c>
      <c r="P576" s="66">
        <f t="shared" si="1407"/>
        <v>9219000</v>
      </c>
      <c r="Q576" s="66"/>
      <c r="R576" s="66"/>
      <c r="S576" s="66"/>
      <c r="T576" s="66">
        <f t="shared" si="1712"/>
        <v>8002743.1699999999</v>
      </c>
      <c r="U576" s="66">
        <f t="shared" si="1713"/>
        <v>8469000</v>
      </c>
      <c r="V576" s="66">
        <f t="shared" si="1714"/>
        <v>9219000</v>
      </c>
      <c r="W576" s="66"/>
      <c r="X576" s="66"/>
      <c r="Y576" s="66"/>
      <c r="Z576" s="66">
        <f t="shared" si="1715"/>
        <v>8002743.1699999999</v>
      </c>
      <c r="AA576" s="66">
        <f t="shared" si="1716"/>
        <v>8469000</v>
      </c>
      <c r="AB576" s="66">
        <f t="shared" si="1717"/>
        <v>9219000</v>
      </c>
      <c r="AC576" s="66"/>
      <c r="AD576" s="66"/>
      <c r="AE576" s="66"/>
      <c r="AF576" s="66">
        <f t="shared" si="1718"/>
        <v>8002743.1699999999</v>
      </c>
      <c r="AG576" s="66">
        <f t="shared" si="1719"/>
        <v>8469000</v>
      </c>
      <c r="AH576" s="66">
        <f t="shared" si="1720"/>
        <v>9219000</v>
      </c>
      <c r="AI576" s="66"/>
      <c r="AJ576" s="66"/>
      <c r="AK576" s="66"/>
      <c r="AL576" s="66">
        <f t="shared" si="1721"/>
        <v>8002743.1699999999</v>
      </c>
      <c r="AM576" s="66">
        <f t="shared" si="1722"/>
        <v>8469000</v>
      </c>
      <c r="AN576" s="66">
        <f t="shared" si="1723"/>
        <v>9219000</v>
      </c>
      <c r="AO576" s="66"/>
      <c r="AP576" s="66"/>
      <c r="AQ576" s="66"/>
      <c r="AR576" s="66">
        <f t="shared" si="1724"/>
        <v>8002743.1699999999</v>
      </c>
      <c r="AS576" s="66">
        <f t="shared" si="1725"/>
        <v>8469000</v>
      </c>
      <c r="AT576" s="66">
        <f t="shared" si="1726"/>
        <v>9219000</v>
      </c>
    </row>
    <row r="577" spans="1:46">
      <c r="A577" s="146"/>
      <c r="B577" s="77" t="s">
        <v>315</v>
      </c>
      <c r="C577" s="40" t="s">
        <v>247</v>
      </c>
      <c r="D577" s="40" t="s">
        <v>21</v>
      </c>
      <c r="E577" s="40" t="s">
        <v>99</v>
      </c>
      <c r="F577" s="40" t="s">
        <v>316</v>
      </c>
      <c r="G577" s="41"/>
      <c r="H577" s="71">
        <f>H578</f>
        <v>4850000</v>
      </c>
      <c r="I577" s="71">
        <f t="shared" ref="I577:M578" si="1733">I578</f>
        <v>2250000</v>
      </c>
      <c r="J577" s="71">
        <f t="shared" si="1733"/>
        <v>1500000</v>
      </c>
      <c r="K577" s="71">
        <f t="shared" si="1733"/>
        <v>0</v>
      </c>
      <c r="L577" s="71">
        <f t="shared" si="1733"/>
        <v>0</v>
      </c>
      <c r="M577" s="71">
        <f t="shared" si="1733"/>
        <v>0</v>
      </c>
      <c r="N577" s="71">
        <f t="shared" ref="N577:N733" si="1734">H577+K577</f>
        <v>4850000</v>
      </c>
      <c r="O577" s="71">
        <f t="shared" ref="O577:O733" si="1735">I577+L577</f>
        <v>2250000</v>
      </c>
      <c r="P577" s="71">
        <f t="shared" ref="P577:P733" si="1736">J577+M577</f>
        <v>1500000</v>
      </c>
      <c r="Q577" s="71">
        <f t="shared" ref="Q577:S578" si="1737">Q578</f>
        <v>0</v>
      </c>
      <c r="R577" s="71">
        <f t="shared" si="1737"/>
        <v>0</v>
      </c>
      <c r="S577" s="71">
        <f t="shared" si="1737"/>
        <v>0</v>
      </c>
      <c r="T577" s="71">
        <f t="shared" si="1712"/>
        <v>4850000</v>
      </c>
      <c r="U577" s="71">
        <f t="shared" si="1713"/>
        <v>2250000</v>
      </c>
      <c r="V577" s="71">
        <f t="shared" si="1714"/>
        <v>1500000</v>
      </c>
      <c r="W577" s="71">
        <f t="shared" ref="W577:Y578" si="1738">W578</f>
        <v>0</v>
      </c>
      <c r="X577" s="71">
        <f t="shared" si="1738"/>
        <v>0</v>
      </c>
      <c r="Y577" s="71">
        <f t="shared" si="1738"/>
        <v>0</v>
      </c>
      <c r="Z577" s="71">
        <f t="shared" si="1715"/>
        <v>4850000</v>
      </c>
      <c r="AA577" s="71">
        <f t="shared" si="1716"/>
        <v>2250000</v>
      </c>
      <c r="AB577" s="71">
        <f t="shared" si="1717"/>
        <v>1500000</v>
      </c>
      <c r="AC577" s="71">
        <f t="shared" ref="AC577:AE578" si="1739">AC578</f>
        <v>0</v>
      </c>
      <c r="AD577" s="71">
        <f t="shared" si="1739"/>
        <v>0</v>
      </c>
      <c r="AE577" s="71">
        <f t="shared" si="1739"/>
        <v>0</v>
      </c>
      <c r="AF577" s="71">
        <f t="shared" si="1718"/>
        <v>4850000</v>
      </c>
      <c r="AG577" s="71">
        <f t="shared" si="1719"/>
        <v>2250000</v>
      </c>
      <c r="AH577" s="71">
        <f t="shared" si="1720"/>
        <v>1500000</v>
      </c>
      <c r="AI577" s="71">
        <f t="shared" ref="AI577:AK578" si="1740">AI578</f>
        <v>0</v>
      </c>
      <c r="AJ577" s="71">
        <f t="shared" si="1740"/>
        <v>0</v>
      </c>
      <c r="AK577" s="71">
        <f t="shared" si="1740"/>
        <v>0</v>
      </c>
      <c r="AL577" s="71">
        <f t="shared" si="1721"/>
        <v>4850000</v>
      </c>
      <c r="AM577" s="71">
        <f t="shared" si="1722"/>
        <v>2250000</v>
      </c>
      <c r="AN577" s="71">
        <f t="shared" si="1723"/>
        <v>1500000</v>
      </c>
      <c r="AO577" s="71">
        <f t="shared" ref="AO577:AQ578" si="1741">AO578</f>
        <v>0</v>
      </c>
      <c r="AP577" s="71">
        <f t="shared" si="1741"/>
        <v>0</v>
      </c>
      <c r="AQ577" s="71">
        <f t="shared" si="1741"/>
        <v>0</v>
      </c>
      <c r="AR577" s="71">
        <f t="shared" si="1724"/>
        <v>4850000</v>
      </c>
      <c r="AS577" s="71">
        <f t="shared" si="1725"/>
        <v>2250000</v>
      </c>
      <c r="AT577" s="71">
        <f t="shared" si="1726"/>
        <v>1500000</v>
      </c>
    </row>
    <row r="578" spans="1:46" ht="25.5">
      <c r="A578" s="146"/>
      <c r="B578" s="136" t="s">
        <v>207</v>
      </c>
      <c r="C578" s="40" t="s">
        <v>247</v>
      </c>
      <c r="D578" s="40" t="s">
        <v>21</v>
      </c>
      <c r="E578" s="40" t="s">
        <v>99</v>
      </c>
      <c r="F578" s="40" t="s">
        <v>316</v>
      </c>
      <c r="G578" s="41" t="s">
        <v>32</v>
      </c>
      <c r="H578" s="71">
        <f>H579</f>
        <v>4850000</v>
      </c>
      <c r="I578" s="71">
        <f t="shared" si="1733"/>
        <v>2250000</v>
      </c>
      <c r="J578" s="71">
        <f t="shared" si="1733"/>
        <v>1500000</v>
      </c>
      <c r="K578" s="71">
        <f t="shared" si="1733"/>
        <v>0</v>
      </c>
      <c r="L578" s="71">
        <f t="shared" si="1733"/>
        <v>0</v>
      </c>
      <c r="M578" s="71">
        <f t="shared" si="1733"/>
        <v>0</v>
      </c>
      <c r="N578" s="71">
        <f t="shared" si="1734"/>
        <v>4850000</v>
      </c>
      <c r="O578" s="71">
        <f t="shared" si="1735"/>
        <v>2250000</v>
      </c>
      <c r="P578" s="71">
        <f t="shared" si="1736"/>
        <v>1500000</v>
      </c>
      <c r="Q578" s="71">
        <f t="shared" si="1737"/>
        <v>0</v>
      </c>
      <c r="R578" s="71">
        <f t="shared" si="1737"/>
        <v>0</v>
      </c>
      <c r="S578" s="71">
        <f t="shared" si="1737"/>
        <v>0</v>
      </c>
      <c r="T578" s="71">
        <f t="shared" si="1712"/>
        <v>4850000</v>
      </c>
      <c r="U578" s="71">
        <f t="shared" si="1713"/>
        <v>2250000</v>
      </c>
      <c r="V578" s="71">
        <f t="shared" si="1714"/>
        <v>1500000</v>
      </c>
      <c r="W578" s="71">
        <f t="shared" si="1738"/>
        <v>0</v>
      </c>
      <c r="X578" s="71">
        <f t="shared" si="1738"/>
        <v>0</v>
      </c>
      <c r="Y578" s="71">
        <f t="shared" si="1738"/>
        <v>0</v>
      </c>
      <c r="Z578" s="71">
        <f t="shared" si="1715"/>
        <v>4850000</v>
      </c>
      <c r="AA578" s="71">
        <f t="shared" si="1716"/>
        <v>2250000</v>
      </c>
      <c r="AB578" s="71">
        <f t="shared" si="1717"/>
        <v>1500000</v>
      </c>
      <c r="AC578" s="71">
        <f t="shared" si="1739"/>
        <v>0</v>
      </c>
      <c r="AD578" s="71">
        <f t="shared" si="1739"/>
        <v>0</v>
      </c>
      <c r="AE578" s="71">
        <f t="shared" si="1739"/>
        <v>0</v>
      </c>
      <c r="AF578" s="71">
        <f t="shared" si="1718"/>
        <v>4850000</v>
      </c>
      <c r="AG578" s="71">
        <f t="shared" si="1719"/>
        <v>2250000</v>
      </c>
      <c r="AH578" s="71">
        <f t="shared" si="1720"/>
        <v>1500000</v>
      </c>
      <c r="AI578" s="71">
        <f t="shared" si="1740"/>
        <v>0</v>
      </c>
      <c r="AJ578" s="71">
        <f t="shared" si="1740"/>
        <v>0</v>
      </c>
      <c r="AK578" s="71">
        <f t="shared" si="1740"/>
        <v>0</v>
      </c>
      <c r="AL578" s="71">
        <f t="shared" si="1721"/>
        <v>4850000</v>
      </c>
      <c r="AM578" s="71">
        <f t="shared" si="1722"/>
        <v>2250000</v>
      </c>
      <c r="AN578" s="71">
        <f t="shared" si="1723"/>
        <v>1500000</v>
      </c>
      <c r="AO578" s="71">
        <f t="shared" si="1741"/>
        <v>0</v>
      </c>
      <c r="AP578" s="71">
        <f t="shared" si="1741"/>
        <v>0</v>
      </c>
      <c r="AQ578" s="71">
        <f t="shared" si="1741"/>
        <v>0</v>
      </c>
      <c r="AR578" s="71">
        <f t="shared" si="1724"/>
        <v>4850000</v>
      </c>
      <c r="AS578" s="71">
        <f t="shared" si="1725"/>
        <v>2250000</v>
      </c>
      <c r="AT578" s="71">
        <f t="shared" si="1726"/>
        <v>1500000</v>
      </c>
    </row>
    <row r="579" spans="1:46" ht="25.5">
      <c r="A579" s="146"/>
      <c r="B579" s="77" t="s">
        <v>34</v>
      </c>
      <c r="C579" s="40" t="s">
        <v>247</v>
      </c>
      <c r="D579" s="40" t="s">
        <v>21</v>
      </c>
      <c r="E579" s="40" t="s">
        <v>99</v>
      </c>
      <c r="F579" s="40" t="s">
        <v>316</v>
      </c>
      <c r="G579" s="41" t="s">
        <v>33</v>
      </c>
      <c r="H579" s="66">
        <v>4850000</v>
      </c>
      <c r="I579" s="66">
        <v>2250000</v>
      </c>
      <c r="J579" s="66">
        <v>1500000</v>
      </c>
      <c r="K579" s="66"/>
      <c r="L579" s="66"/>
      <c r="M579" s="66"/>
      <c r="N579" s="66">
        <f t="shared" si="1734"/>
        <v>4850000</v>
      </c>
      <c r="O579" s="66">
        <f t="shared" si="1735"/>
        <v>2250000</v>
      </c>
      <c r="P579" s="66">
        <f t="shared" si="1736"/>
        <v>1500000</v>
      </c>
      <c r="Q579" s="66"/>
      <c r="R579" s="66"/>
      <c r="S579" s="66"/>
      <c r="T579" s="66">
        <f t="shared" si="1712"/>
        <v>4850000</v>
      </c>
      <c r="U579" s="66">
        <f t="shared" si="1713"/>
        <v>2250000</v>
      </c>
      <c r="V579" s="66">
        <f t="shared" si="1714"/>
        <v>1500000</v>
      </c>
      <c r="W579" s="66"/>
      <c r="X579" s="66"/>
      <c r="Y579" s="66"/>
      <c r="Z579" s="66">
        <f t="shared" si="1715"/>
        <v>4850000</v>
      </c>
      <c r="AA579" s="66">
        <f t="shared" si="1716"/>
        <v>2250000</v>
      </c>
      <c r="AB579" s="66">
        <f t="shared" si="1717"/>
        <v>1500000</v>
      </c>
      <c r="AC579" s="66"/>
      <c r="AD579" s="66"/>
      <c r="AE579" s="66"/>
      <c r="AF579" s="66">
        <f t="shared" si="1718"/>
        <v>4850000</v>
      </c>
      <c r="AG579" s="66">
        <f t="shared" si="1719"/>
        <v>2250000</v>
      </c>
      <c r="AH579" s="66">
        <f t="shared" si="1720"/>
        <v>1500000</v>
      </c>
      <c r="AI579" s="66"/>
      <c r="AJ579" s="66"/>
      <c r="AK579" s="66"/>
      <c r="AL579" s="66">
        <f t="shared" si="1721"/>
        <v>4850000</v>
      </c>
      <c r="AM579" s="66">
        <f t="shared" si="1722"/>
        <v>2250000</v>
      </c>
      <c r="AN579" s="66">
        <f t="shared" si="1723"/>
        <v>1500000</v>
      </c>
      <c r="AO579" s="66"/>
      <c r="AP579" s="66"/>
      <c r="AQ579" s="66"/>
      <c r="AR579" s="66">
        <f t="shared" si="1724"/>
        <v>4850000</v>
      </c>
      <c r="AS579" s="66">
        <f t="shared" si="1725"/>
        <v>2250000</v>
      </c>
      <c r="AT579" s="66">
        <f t="shared" si="1726"/>
        <v>1500000</v>
      </c>
    </row>
    <row r="580" spans="1:46">
      <c r="A580" s="146"/>
      <c r="B580" s="77" t="s">
        <v>311</v>
      </c>
      <c r="C580" s="40" t="s">
        <v>247</v>
      </c>
      <c r="D580" s="40" t="s">
        <v>21</v>
      </c>
      <c r="E580" s="40" t="s">
        <v>99</v>
      </c>
      <c r="F580" s="40" t="s">
        <v>317</v>
      </c>
      <c r="G580" s="41"/>
      <c r="H580" s="170">
        <f>H581</f>
        <v>150000</v>
      </c>
      <c r="I580" s="170">
        <f t="shared" ref="I580:M580" si="1742">I581</f>
        <v>150000</v>
      </c>
      <c r="J580" s="170">
        <f t="shared" si="1742"/>
        <v>150000</v>
      </c>
      <c r="K580" s="170">
        <f t="shared" si="1742"/>
        <v>0</v>
      </c>
      <c r="L580" s="170">
        <f t="shared" si="1742"/>
        <v>0</v>
      </c>
      <c r="M580" s="170">
        <f t="shared" si="1742"/>
        <v>0</v>
      </c>
      <c r="N580" s="170">
        <f t="shared" si="1734"/>
        <v>150000</v>
      </c>
      <c r="O580" s="170">
        <f t="shared" si="1735"/>
        <v>150000</v>
      </c>
      <c r="P580" s="170">
        <f t="shared" si="1736"/>
        <v>150000</v>
      </c>
      <c r="Q580" s="170">
        <f t="shared" ref="Q580:S581" si="1743">Q581</f>
        <v>0</v>
      </c>
      <c r="R580" s="170">
        <f t="shared" si="1743"/>
        <v>0</v>
      </c>
      <c r="S580" s="170">
        <f t="shared" si="1743"/>
        <v>0</v>
      </c>
      <c r="T580" s="170">
        <f t="shared" si="1712"/>
        <v>150000</v>
      </c>
      <c r="U580" s="170">
        <f t="shared" si="1713"/>
        <v>150000</v>
      </c>
      <c r="V580" s="170">
        <f t="shared" si="1714"/>
        <v>150000</v>
      </c>
      <c r="W580" s="170">
        <f t="shared" ref="W580:Y581" si="1744">W581</f>
        <v>0</v>
      </c>
      <c r="X580" s="170">
        <f t="shared" si="1744"/>
        <v>0</v>
      </c>
      <c r="Y580" s="170">
        <f t="shared" si="1744"/>
        <v>0</v>
      </c>
      <c r="Z580" s="170">
        <f t="shared" si="1715"/>
        <v>150000</v>
      </c>
      <c r="AA580" s="170">
        <f t="shared" si="1716"/>
        <v>150000</v>
      </c>
      <c r="AB580" s="170">
        <f t="shared" si="1717"/>
        <v>150000</v>
      </c>
      <c r="AC580" s="170">
        <f t="shared" ref="AC580:AE581" si="1745">AC581</f>
        <v>0</v>
      </c>
      <c r="AD580" s="170">
        <f t="shared" si="1745"/>
        <v>0</v>
      </c>
      <c r="AE580" s="170">
        <f t="shared" si="1745"/>
        <v>0</v>
      </c>
      <c r="AF580" s="170">
        <f t="shared" si="1718"/>
        <v>150000</v>
      </c>
      <c r="AG580" s="170">
        <f t="shared" si="1719"/>
        <v>150000</v>
      </c>
      <c r="AH580" s="170">
        <f t="shared" si="1720"/>
        <v>150000</v>
      </c>
      <c r="AI580" s="170">
        <f t="shared" ref="AI580:AK581" si="1746">AI581</f>
        <v>120000</v>
      </c>
      <c r="AJ580" s="170">
        <f t="shared" si="1746"/>
        <v>0</v>
      </c>
      <c r="AK580" s="170">
        <f t="shared" si="1746"/>
        <v>0</v>
      </c>
      <c r="AL580" s="170">
        <f t="shared" si="1721"/>
        <v>270000</v>
      </c>
      <c r="AM580" s="170">
        <f t="shared" si="1722"/>
        <v>150000</v>
      </c>
      <c r="AN580" s="170">
        <f t="shared" si="1723"/>
        <v>150000</v>
      </c>
      <c r="AO580" s="170">
        <f t="shared" ref="AO580:AQ581" si="1747">AO581</f>
        <v>0</v>
      </c>
      <c r="AP580" s="170">
        <f t="shared" si="1747"/>
        <v>0</v>
      </c>
      <c r="AQ580" s="170">
        <f t="shared" si="1747"/>
        <v>0</v>
      </c>
      <c r="AR580" s="170">
        <f t="shared" si="1724"/>
        <v>270000</v>
      </c>
      <c r="AS580" s="170">
        <f t="shared" si="1725"/>
        <v>150000</v>
      </c>
      <c r="AT580" s="170">
        <f t="shared" si="1726"/>
        <v>150000</v>
      </c>
    </row>
    <row r="581" spans="1:46" ht="25.5">
      <c r="A581" s="146"/>
      <c r="B581" s="136" t="s">
        <v>207</v>
      </c>
      <c r="C581" s="40" t="s">
        <v>247</v>
      </c>
      <c r="D581" s="40" t="s">
        <v>21</v>
      </c>
      <c r="E581" s="40" t="s">
        <v>99</v>
      </c>
      <c r="F581" s="40" t="s">
        <v>317</v>
      </c>
      <c r="G581" s="41" t="s">
        <v>32</v>
      </c>
      <c r="H581" s="170">
        <f>H582</f>
        <v>150000</v>
      </c>
      <c r="I581" s="170">
        <f t="shared" ref="I581:M581" si="1748">I582</f>
        <v>150000</v>
      </c>
      <c r="J581" s="170">
        <f t="shared" si="1748"/>
        <v>150000</v>
      </c>
      <c r="K581" s="170">
        <f t="shared" si="1748"/>
        <v>0</v>
      </c>
      <c r="L581" s="170">
        <f t="shared" si="1748"/>
        <v>0</v>
      </c>
      <c r="M581" s="170">
        <f t="shared" si="1748"/>
        <v>0</v>
      </c>
      <c r="N581" s="170">
        <f t="shared" si="1734"/>
        <v>150000</v>
      </c>
      <c r="O581" s="170">
        <f t="shared" si="1735"/>
        <v>150000</v>
      </c>
      <c r="P581" s="170">
        <f t="shared" si="1736"/>
        <v>150000</v>
      </c>
      <c r="Q581" s="170">
        <f t="shared" si="1743"/>
        <v>0</v>
      </c>
      <c r="R581" s="170">
        <f t="shared" si="1743"/>
        <v>0</v>
      </c>
      <c r="S581" s="170">
        <f t="shared" si="1743"/>
        <v>0</v>
      </c>
      <c r="T581" s="170">
        <f t="shared" si="1712"/>
        <v>150000</v>
      </c>
      <c r="U581" s="170">
        <f t="shared" si="1713"/>
        <v>150000</v>
      </c>
      <c r="V581" s="170">
        <f t="shared" si="1714"/>
        <v>150000</v>
      </c>
      <c r="W581" s="170">
        <f t="shared" si="1744"/>
        <v>0</v>
      </c>
      <c r="X581" s="170">
        <f t="shared" si="1744"/>
        <v>0</v>
      </c>
      <c r="Y581" s="170">
        <f t="shared" si="1744"/>
        <v>0</v>
      </c>
      <c r="Z581" s="170">
        <f t="shared" si="1715"/>
        <v>150000</v>
      </c>
      <c r="AA581" s="170">
        <f t="shared" si="1716"/>
        <v>150000</v>
      </c>
      <c r="AB581" s="170">
        <f t="shared" si="1717"/>
        <v>150000</v>
      </c>
      <c r="AC581" s="170">
        <f t="shared" si="1745"/>
        <v>0</v>
      </c>
      <c r="AD581" s="170">
        <f t="shared" si="1745"/>
        <v>0</v>
      </c>
      <c r="AE581" s="170">
        <f t="shared" si="1745"/>
        <v>0</v>
      </c>
      <c r="AF581" s="170">
        <f t="shared" si="1718"/>
        <v>150000</v>
      </c>
      <c r="AG581" s="170">
        <f t="shared" si="1719"/>
        <v>150000</v>
      </c>
      <c r="AH581" s="170">
        <f t="shared" si="1720"/>
        <v>150000</v>
      </c>
      <c r="AI581" s="170">
        <f t="shared" si="1746"/>
        <v>120000</v>
      </c>
      <c r="AJ581" s="170">
        <f t="shared" si="1746"/>
        <v>0</v>
      </c>
      <c r="AK581" s="170">
        <f t="shared" si="1746"/>
        <v>0</v>
      </c>
      <c r="AL581" s="170">
        <f t="shared" si="1721"/>
        <v>270000</v>
      </c>
      <c r="AM581" s="170">
        <f t="shared" si="1722"/>
        <v>150000</v>
      </c>
      <c r="AN581" s="170">
        <f t="shared" si="1723"/>
        <v>150000</v>
      </c>
      <c r="AO581" s="170">
        <f t="shared" si="1747"/>
        <v>0</v>
      </c>
      <c r="AP581" s="170">
        <f t="shared" si="1747"/>
        <v>0</v>
      </c>
      <c r="AQ581" s="170">
        <f t="shared" si="1747"/>
        <v>0</v>
      </c>
      <c r="AR581" s="170">
        <f t="shared" si="1724"/>
        <v>270000</v>
      </c>
      <c r="AS581" s="170">
        <f t="shared" si="1725"/>
        <v>150000</v>
      </c>
      <c r="AT581" s="170">
        <f t="shared" si="1726"/>
        <v>150000</v>
      </c>
    </row>
    <row r="582" spans="1:46" ht="25.5">
      <c r="A582" s="146"/>
      <c r="B582" s="77" t="s">
        <v>34</v>
      </c>
      <c r="C582" s="40" t="s">
        <v>247</v>
      </c>
      <c r="D582" s="40" t="s">
        <v>21</v>
      </c>
      <c r="E582" s="40" t="s">
        <v>99</v>
      </c>
      <c r="F582" s="40" t="s">
        <v>317</v>
      </c>
      <c r="G582" s="41" t="s">
        <v>33</v>
      </c>
      <c r="H582" s="66">
        <v>150000</v>
      </c>
      <c r="I582" s="66">
        <v>150000</v>
      </c>
      <c r="J582" s="66">
        <v>150000</v>
      </c>
      <c r="K582" s="66"/>
      <c r="L582" s="66"/>
      <c r="M582" s="66"/>
      <c r="N582" s="66">
        <f t="shared" si="1734"/>
        <v>150000</v>
      </c>
      <c r="O582" s="66">
        <f t="shared" si="1735"/>
        <v>150000</v>
      </c>
      <c r="P582" s="66">
        <f t="shared" si="1736"/>
        <v>150000</v>
      </c>
      <c r="Q582" s="66"/>
      <c r="R582" s="66"/>
      <c r="S582" s="66"/>
      <c r="T582" s="66">
        <f t="shared" si="1712"/>
        <v>150000</v>
      </c>
      <c r="U582" s="66">
        <f t="shared" si="1713"/>
        <v>150000</v>
      </c>
      <c r="V582" s="66">
        <f t="shared" si="1714"/>
        <v>150000</v>
      </c>
      <c r="W582" s="66"/>
      <c r="X582" s="66"/>
      <c r="Y582" s="66"/>
      <c r="Z582" s="66">
        <f t="shared" si="1715"/>
        <v>150000</v>
      </c>
      <c r="AA582" s="66">
        <f t="shared" si="1716"/>
        <v>150000</v>
      </c>
      <c r="AB582" s="66">
        <f t="shared" si="1717"/>
        <v>150000</v>
      </c>
      <c r="AC582" s="66"/>
      <c r="AD582" s="66"/>
      <c r="AE582" s="66"/>
      <c r="AF582" s="66">
        <f t="shared" si="1718"/>
        <v>150000</v>
      </c>
      <c r="AG582" s="66">
        <f t="shared" si="1719"/>
        <v>150000</v>
      </c>
      <c r="AH582" s="66">
        <f t="shared" si="1720"/>
        <v>150000</v>
      </c>
      <c r="AI582" s="66">
        <v>120000</v>
      </c>
      <c r="AJ582" s="66"/>
      <c r="AK582" s="66"/>
      <c r="AL582" s="66">
        <f t="shared" si="1721"/>
        <v>270000</v>
      </c>
      <c r="AM582" s="66">
        <f t="shared" si="1722"/>
        <v>150000</v>
      </c>
      <c r="AN582" s="66">
        <f t="shared" si="1723"/>
        <v>150000</v>
      </c>
      <c r="AO582" s="66"/>
      <c r="AP582" s="66"/>
      <c r="AQ582" s="66"/>
      <c r="AR582" s="66">
        <f t="shared" si="1724"/>
        <v>270000</v>
      </c>
      <c r="AS582" s="66">
        <f t="shared" si="1725"/>
        <v>150000</v>
      </c>
      <c r="AT582" s="66">
        <f t="shared" si="1726"/>
        <v>150000</v>
      </c>
    </row>
    <row r="583" spans="1:46" ht="14.25">
      <c r="A583" s="133"/>
      <c r="B583" s="77" t="s">
        <v>312</v>
      </c>
      <c r="C583" s="40" t="s">
        <v>247</v>
      </c>
      <c r="D583" s="40" t="s">
        <v>21</v>
      </c>
      <c r="E583" s="40" t="s">
        <v>99</v>
      </c>
      <c r="F583" s="40" t="s">
        <v>176</v>
      </c>
      <c r="G583" s="41"/>
      <c r="H583" s="104">
        <f>H584</f>
        <v>353900</v>
      </c>
      <c r="I583" s="104">
        <f t="shared" ref="I583:M584" si="1749">I584</f>
        <v>0</v>
      </c>
      <c r="J583" s="104">
        <f t="shared" si="1749"/>
        <v>0</v>
      </c>
      <c r="K583" s="104">
        <f t="shared" si="1749"/>
        <v>0</v>
      </c>
      <c r="L583" s="104">
        <f t="shared" si="1749"/>
        <v>0</v>
      </c>
      <c r="M583" s="104">
        <f t="shared" si="1749"/>
        <v>0</v>
      </c>
      <c r="N583" s="104">
        <f t="shared" ref="N583:P585" si="1750">H583+K583</f>
        <v>353900</v>
      </c>
      <c r="O583" s="104">
        <f t="shared" si="1750"/>
        <v>0</v>
      </c>
      <c r="P583" s="104">
        <f t="shared" si="1750"/>
        <v>0</v>
      </c>
      <c r="Q583" s="104">
        <f t="shared" ref="Q583:S584" si="1751">Q584</f>
        <v>-264000</v>
      </c>
      <c r="R583" s="104">
        <f t="shared" si="1751"/>
        <v>0</v>
      </c>
      <c r="S583" s="104">
        <f t="shared" si="1751"/>
        <v>0</v>
      </c>
      <c r="T583" s="104">
        <f t="shared" ref="T583:V585" si="1752">N583+Q583</f>
        <v>89900</v>
      </c>
      <c r="U583" s="104">
        <f t="shared" si="1752"/>
        <v>0</v>
      </c>
      <c r="V583" s="104">
        <f t="shared" si="1752"/>
        <v>0</v>
      </c>
      <c r="W583" s="104">
        <f t="shared" ref="W583:Y584" si="1753">W584</f>
        <v>-89900</v>
      </c>
      <c r="X583" s="104">
        <f t="shared" si="1753"/>
        <v>0</v>
      </c>
      <c r="Y583" s="104">
        <f t="shared" si="1753"/>
        <v>0</v>
      </c>
      <c r="Z583" s="104">
        <f t="shared" ref="Z583:AB585" si="1754">T583+W583</f>
        <v>0</v>
      </c>
      <c r="AA583" s="104">
        <f t="shared" si="1754"/>
        <v>0</v>
      </c>
      <c r="AB583" s="104">
        <f t="shared" si="1754"/>
        <v>0</v>
      </c>
      <c r="AC583" s="104">
        <f t="shared" ref="AC583:AE584" si="1755">AC584</f>
        <v>0</v>
      </c>
      <c r="AD583" s="104">
        <f t="shared" si="1755"/>
        <v>0</v>
      </c>
      <c r="AE583" s="104">
        <f t="shared" si="1755"/>
        <v>0</v>
      </c>
      <c r="AF583" s="104">
        <f t="shared" si="1718"/>
        <v>0</v>
      </c>
      <c r="AG583" s="104">
        <f t="shared" si="1719"/>
        <v>0</v>
      </c>
      <c r="AH583" s="104">
        <f t="shared" si="1720"/>
        <v>0</v>
      </c>
      <c r="AI583" s="104">
        <f t="shared" ref="AI583:AK584" si="1756">AI584</f>
        <v>0</v>
      </c>
      <c r="AJ583" s="104">
        <f t="shared" si="1756"/>
        <v>0</v>
      </c>
      <c r="AK583" s="104">
        <f t="shared" si="1756"/>
        <v>0</v>
      </c>
      <c r="AL583" s="104">
        <f t="shared" si="1721"/>
        <v>0</v>
      </c>
      <c r="AM583" s="104">
        <f t="shared" si="1722"/>
        <v>0</v>
      </c>
      <c r="AN583" s="104">
        <f t="shared" si="1723"/>
        <v>0</v>
      </c>
      <c r="AO583" s="104">
        <f t="shared" ref="AO583:AQ584" si="1757">AO584</f>
        <v>0</v>
      </c>
      <c r="AP583" s="104">
        <f t="shared" si="1757"/>
        <v>0</v>
      </c>
      <c r="AQ583" s="104">
        <f t="shared" si="1757"/>
        <v>0</v>
      </c>
      <c r="AR583" s="104">
        <f t="shared" si="1724"/>
        <v>0</v>
      </c>
      <c r="AS583" s="104">
        <f t="shared" si="1725"/>
        <v>0</v>
      </c>
      <c r="AT583" s="104">
        <f t="shared" si="1726"/>
        <v>0</v>
      </c>
    </row>
    <row r="584" spans="1:46" ht="25.5">
      <c r="A584" s="133"/>
      <c r="B584" s="80" t="s">
        <v>144</v>
      </c>
      <c r="C584" s="40" t="s">
        <v>247</v>
      </c>
      <c r="D584" s="40" t="s">
        <v>21</v>
      </c>
      <c r="E584" s="40" t="s">
        <v>99</v>
      </c>
      <c r="F584" s="40" t="s">
        <v>176</v>
      </c>
      <c r="G584" s="41" t="s">
        <v>142</v>
      </c>
      <c r="H584" s="104">
        <f>H585</f>
        <v>353900</v>
      </c>
      <c r="I584" s="104">
        <f t="shared" si="1749"/>
        <v>0</v>
      </c>
      <c r="J584" s="104">
        <f t="shared" si="1749"/>
        <v>0</v>
      </c>
      <c r="K584" s="104">
        <f t="shared" si="1749"/>
        <v>0</v>
      </c>
      <c r="L584" s="104">
        <f t="shared" si="1749"/>
        <v>0</v>
      </c>
      <c r="M584" s="104">
        <f t="shared" si="1749"/>
        <v>0</v>
      </c>
      <c r="N584" s="104">
        <f t="shared" si="1750"/>
        <v>353900</v>
      </c>
      <c r="O584" s="104">
        <f t="shared" si="1750"/>
        <v>0</v>
      </c>
      <c r="P584" s="104">
        <f t="shared" si="1750"/>
        <v>0</v>
      </c>
      <c r="Q584" s="104">
        <f t="shared" si="1751"/>
        <v>-264000</v>
      </c>
      <c r="R584" s="104">
        <f t="shared" si="1751"/>
        <v>0</v>
      </c>
      <c r="S584" s="104">
        <f t="shared" si="1751"/>
        <v>0</v>
      </c>
      <c r="T584" s="104">
        <f t="shared" si="1752"/>
        <v>89900</v>
      </c>
      <c r="U584" s="104">
        <f t="shared" si="1752"/>
        <v>0</v>
      </c>
      <c r="V584" s="104">
        <f t="shared" si="1752"/>
        <v>0</v>
      </c>
      <c r="W584" s="104">
        <f t="shared" si="1753"/>
        <v>-89900</v>
      </c>
      <c r="X584" s="104">
        <f t="shared" si="1753"/>
        <v>0</v>
      </c>
      <c r="Y584" s="104">
        <f t="shared" si="1753"/>
        <v>0</v>
      </c>
      <c r="Z584" s="104">
        <f t="shared" si="1754"/>
        <v>0</v>
      </c>
      <c r="AA584" s="104">
        <f t="shared" si="1754"/>
        <v>0</v>
      </c>
      <c r="AB584" s="104">
        <f t="shared" si="1754"/>
        <v>0</v>
      </c>
      <c r="AC584" s="104">
        <f t="shared" si="1755"/>
        <v>0</v>
      </c>
      <c r="AD584" s="104">
        <f t="shared" si="1755"/>
        <v>0</v>
      </c>
      <c r="AE584" s="104">
        <f t="shared" si="1755"/>
        <v>0</v>
      </c>
      <c r="AF584" s="104">
        <f t="shared" si="1718"/>
        <v>0</v>
      </c>
      <c r="AG584" s="104">
        <f t="shared" si="1719"/>
        <v>0</v>
      </c>
      <c r="AH584" s="104">
        <f t="shared" si="1720"/>
        <v>0</v>
      </c>
      <c r="AI584" s="104">
        <f t="shared" si="1756"/>
        <v>0</v>
      </c>
      <c r="AJ584" s="104">
        <f t="shared" si="1756"/>
        <v>0</v>
      </c>
      <c r="AK584" s="104">
        <f t="shared" si="1756"/>
        <v>0</v>
      </c>
      <c r="AL584" s="104">
        <f t="shared" si="1721"/>
        <v>0</v>
      </c>
      <c r="AM584" s="104">
        <f t="shared" si="1722"/>
        <v>0</v>
      </c>
      <c r="AN584" s="104">
        <f t="shared" si="1723"/>
        <v>0</v>
      </c>
      <c r="AO584" s="104">
        <f t="shared" si="1757"/>
        <v>0</v>
      </c>
      <c r="AP584" s="104">
        <f t="shared" si="1757"/>
        <v>0</v>
      </c>
      <c r="AQ584" s="104">
        <f t="shared" si="1757"/>
        <v>0</v>
      </c>
      <c r="AR584" s="104">
        <f t="shared" si="1724"/>
        <v>0</v>
      </c>
      <c r="AS584" s="104">
        <f t="shared" si="1725"/>
        <v>0</v>
      </c>
      <c r="AT584" s="104">
        <f t="shared" si="1726"/>
        <v>0</v>
      </c>
    </row>
    <row r="585" spans="1:46" ht="14.25">
      <c r="A585" s="133"/>
      <c r="B585" s="80" t="s">
        <v>145</v>
      </c>
      <c r="C585" s="40" t="s">
        <v>247</v>
      </c>
      <c r="D585" s="40" t="s">
        <v>21</v>
      </c>
      <c r="E585" s="40" t="s">
        <v>99</v>
      </c>
      <c r="F585" s="40" t="s">
        <v>176</v>
      </c>
      <c r="G585" s="41" t="s">
        <v>143</v>
      </c>
      <c r="H585" s="66">
        <v>353900</v>
      </c>
      <c r="I585" s="66"/>
      <c r="J585" s="66"/>
      <c r="K585" s="66"/>
      <c r="L585" s="66"/>
      <c r="M585" s="66"/>
      <c r="N585" s="66">
        <f t="shared" si="1750"/>
        <v>353900</v>
      </c>
      <c r="O585" s="66">
        <f t="shared" si="1750"/>
        <v>0</v>
      </c>
      <c r="P585" s="66">
        <f t="shared" si="1750"/>
        <v>0</v>
      </c>
      <c r="Q585" s="66">
        <v>-264000</v>
      </c>
      <c r="R585" s="66"/>
      <c r="S585" s="66"/>
      <c r="T585" s="66">
        <f t="shared" si="1752"/>
        <v>89900</v>
      </c>
      <c r="U585" s="66">
        <f t="shared" si="1752"/>
        <v>0</v>
      </c>
      <c r="V585" s="66">
        <f t="shared" si="1752"/>
        <v>0</v>
      </c>
      <c r="W585" s="66">
        <v>-89900</v>
      </c>
      <c r="X585" s="66"/>
      <c r="Y585" s="66"/>
      <c r="Z585" s="66">
        <f t="shared" si="1754"/>
        <v>0</v>
      </c>
      <c r="AA585" s="66">
        <f t="shared" si="1754"/>
        <v>0</v>
      </c>
      <c r="AB585" s="66">
        <f t="shared" si="1754"/>
        <v>0</v>
      </c>
      <c r="AC585" s="66"/>
      <c r="AD585" s="66"/>
      <c r="AE585" s="66"/>
      <c r="AF585" s="66">
        <f t="shared" si="1718"/>
        <v>0</v>
      </c>
      <c r="AG585" s="66">
        <f t="shared" si="1719"/>
        <v>0</v>
      </c>
      <c r="AH585" s="66">
        <f t="shared" si="1720"/>
        <v>0</v>
      </c>
      <c r="AI585" s="66"/>
      <c r="AJ585" s="66"/>
      <c r="AK585" s="66"/>
      <c r="AL585" s="66">
        <f t="shared" si="1721"/>
        <v>0</v>
      </c>
      <c r="AM585" s="66">
        <f t="shared" si="1722"/>
        <v>0</v>
      </c>
      <c r="AN585" s="66">
        <f t="shared" si="1723"/>
        <v>0</v>
      </c>
      <c r="AO585" s="66"/>
      <c r="AP585" s="66"/>
      <c r="AQ585" s="66"/>
      <c r="AR585" s="66">
        <f t="shared" si="1724"/>
        <v>0</v>
      </c>
      <c r="AS585" s="66">
        <f t="shared" si="1725"/>
        <v>0</v>
      </c>
      <c r="AT585" s="66">
        <f t="shared" si="1726"/>
        <v>0</v>
      </c>
    </row>
    <row r="586" spans="1:46" ht="25.5">
      <c r="A586" s="146"/>
      <c r="B586" s="99" t="s">
        <v>392</v>
      </c>
      <c r="C586" s="40" t="s">
        <v>247</v>
      </c>
      <c r="D586" s="40" t="s">
        <v>21</v>
      </c>
      <c r="E586" s="40" t="s">
        <v>99</v>
      </c>
      <c r="F586" s="40" t="s">
        <v>391</v>
      </c>
      <c r="G586" s="41"/>
      <c r="H586" s="170"/>
      <c r="I586" s="170"/>
      <c r="J586" s="170"/>
      <c r="K586" s="170"/>
      <c r="L586" s="170"/>
      <c r="M586" s="170"/>
      <c r="N586" s="170"/>
      <c r="O586" s="170"/>
      <c r="P586" s="170"/>
      <c r="Q586" s="170">
        <f>Q587</f>
        <v>1200000</v>
      </c>
      <c r="R586" s="170">
        <f t="shared" ref="R586:S587" si="1758">R587</f>
        <v>0</v>
      </c>
      <c r="S586" s="170">
        <f t="shared" si="1758"/>
        <v>0</v>
      </c>
      <c r="T586" s="66">
        <f t="shared" ref="T586:T588" si="1759">N586+Q586</f>
        <v>1200000</v>
      </c>
      <c r="U586" s="66">
        <f t="shared" ref="U586:U588" si="1760">O586+R586</f>
        <v>0</v>
      </c>
      <c r="V586" s="66">
        <f t="shared" ref="V586:V588" si="1761">P586+S586</f>
        <v>0</v>
      </c>
      <c r="W586" s="170">
        <f>W587</f>
        <v>0</v>
      </c>
      <c r="X586" s="170">
        <f t="shared" ref="X586:Y587" si="1762">X587</f>
        <v>0</v>
      </c>
      <c r="Y586" s="170">
        <f t="shared" si="1762"/>
        <v>0</v>
      </c>
      <c r="Z586" s="66">
        <f t="shared" si="1715"/>
        <v>1200000</v>
      </c>
      <c r="AA586" s="66">
        <f t="shared" si="1716"/>
        <v>0</v>
      </c>
      <c r="AB586" s="66">
        <f t="shared" si="1717"/>
        <v>0</v>
      </c>
      <c r="AC586" s="170">
        <f>AC587</f>
        <v>0</v>
      </c>
      <c r="AD586" s="170">
        <f t="shared" ref="AD586:AE587" si="1763">AD587</f>
        <v>0</v>
      </c>
      <c r="AE586" s="170">
        <f t="shared" si="1763"/>
        <v>0</v>
      </c>
      <c r="AF586" s="66">
        <f t="shared" si="1718"/>
        <v>1200000</v>
      </c>
      <c r="AG586" s="66">
        <f t="shared" si="1719"/>
        <v>0</v>
      </c>
      <c r="AH586" s="66">
        <f t="shared" si="1720"/>
        <v>0</v>
      </c>
      <c r="AI586" s="170">
        <f>AI587</f>
        <v>0</v>
      </c>
      <c r="AJ586" s="170">
        <f t="shared" ref="AJ586:AK587" si="1764">AJ587</f>
        <v>0</v>
      </c>
      <c r="AK586" s="170">
        <f t="shared" si="1764"/>
        <v>0</v>
      </c>
      <c r="AL586" s="66">
        <f t="shared" si="1721"/>
        <v>1200000</v>
      </c>
      <c r="AM586" s="66">
        <f t="shared" si="1722"/>
        <v>0</v>
      </c>
      <c r="AN586" s="66">
        <f t="shared" si="1723"/>
        <v>0</v>
      </c>
      <c r="AO586" s="170">
        <f>AO587</f>
        <v>0</v>
      </c>
      <c r="AP586" s="170">
        <f t="shared" ref="AP586:AQ587" si="1765">AP587</f>
        <v>0</v>
      </c>
      <c r="AQ586" s="170">
        <f t="shared" si="1765"/>
        <v>0</v>
      </c>
      <c r="AR586" s="66">
        <f t="shared" si="1724"/>
        <v>1200000</v>
      </c>
      <c r="AS586" s="66">
        <f t="shared" si="1725"/>
        <v>0</v>
      </c>
      <c r="AT586" s="66">
        <f t="shared" si="1726"/>
        <v>0</v>
      </c>
    </row>
    <row r="587" spans="1:46" ht="25.5">
      <c r="A587" s="146"/>
      <c r="B587" s="80" t="s">
        <v>144</v>
      </c>
      <c r="C587" s="40" t="s">
        <v>247</v>
      </c>
      <c r="D587" s="40" t="s">
        <v>21</v>
      </c>
      <c r="E587" s="40" t="s">
        <v>99</v>
      </c>
      <c r="F587" s="40" t="s">
        <v>391</v>
      </c>
      <c r="G587" s="41" t="s">
        <v>142</v>
      </c>
      <c r="H587" s="170"/>
      <c r="I587" s="170"/>
      <c r="J587" s="170"/>
      <c r="K587" s="170"/>
      <c r="L587" s="170"/>
      <c r="M587" s="170"/>
      <c r="N587" s="170"/>
      <c r="O587" s="170"/>
      <c r="P587" s="170"/>
      <c r="Q587" s="170">
        <f>Q588</f>
        <v>1200000</v>
      </c>
      <c r="R587" s="170">
        <f t="shared" si="1758"/>
        <v>0</v>
      </c>
      <c r="S587" s="170">
        <f t="shared" si="1758"/>
        <v>0</v>
      </c>
      <c r="T587" s="66">
        <f t="shared" si="1759"/>
        <v>1200000</v>
      </c>
      <c r="U587" s="66">
        <f t="shared" si="1760"/>
        <v>0</v>
      </c>
      <c r="V587" s="66">
        <f t="shared" si="1761"/>
        <v>0</v>
      </c>
      <c r="W587" s="170">
        <f>W588</f>
        <v>0</v>
      </c>
      <c r="X587" s="170">
        <f t="shared" si="1762"/>
        <v>0</v>
      </c>
      <c r="Y587" s="170">
        <f t="shared" si="1762"/>
        <v>0</v>
      </c>
      <c r="Z587" s="66">
        <f t="shared" si="1715"/>
        <v>1200000</v>
      </c>
      <c r="AA587" s="66">
        <f t="shared" si="1716"/>
        <v>0</v>
      </c>
      <c r="AB587" s="66">
        <f t="shared" si="1717"/>
        <v>0</v>
      </c>
      <c r="AC587" s="170">
        <f>AC588</f>
        <v>0</v>
      </c>
      <c r="AD587" s="170">
        <f t="shared" si="1763"/>
        <v>0</v>
      </c>
      <c r="AE587" s="170">
        <f t="shared" si="1763"/>
        <v>0</v>
      </c>
      <c r="AF587" s="66">
        <f t="shared" si="1718"/>
        <v>1200000</v>
      </c>
      <c r="AG587" s="66">
        <f t="shared" si="1719"/>
        <v>0</v>
      </c>
      <c r="AH587" s="66">
        <f t="shared" si="1720"/>
        <v>0</v>
      </c>
      <c r="AI587" s="170">
        <f>AI588</f>
        <v>0</v>
      </c>
      <c r="AJ587" s="170">
        <f t="shared" si="1764"/>
        <v>0</v>
      </c>
      <c r="AK587" s="170">
        <f t="shared" si="1764"/>
        <v>0</v>
      </c>
      <c r="AL587" s="66">
        <f t="shared" si="1721"/>
        <v>1200000</v>
      </c>
      <c r="AM587" s="66">
        <f t="shared" si="1722"/>
        <v>0</v>
      </c>
      <c r="AN587" s="66">
        <f t="shared" si="1723"/>
        <v>0</v>
      </c>
      <c r="AO587" s="170">
        <f>AO588</f>
        <v>0</v>
      </c>
      <c r="AP587" s="170">
        <f t="shared" si="1765"/>
        <v>0</v>
      </c>
      <c r="AQ587" s="170">
        <f t="shared" si="1765"/>
        <v>0</v>
      </c>
      <c r="AR587" s="66">
        <f t="shared" si="1724"/>
        <v>1200000</v>
      </c>
      <c r="AS587" s="66">
        <f t="shared" si="1725"/>
        <v>0</v>
      </c>
      <c r="AT587" s="66">
        <f t="shared" si="1726"/>
        <v>0</v>
      </c>
    </row>
    <row r="588" spans="1:46">
      <c r="A588" s="146"/>
      <c r="B588" s="80" t="s">
        <v>145</v>
      </c>
      <c r="C588" s="40" t="s">
        <v>247</v>
      </c>
      <c r="D588" s="40" t="s">
        <v>21</v>
      </c>
      <c r="E588" s="40" t="s">
        <v>99</v>
      </c>
      <c r="F588" s="40" t="s">
        <v>391</v>
      </c>
      <c r="G588" s="41" t="s">
        <v>143</v>
      </c>
      <c r="H588" s="170"/>
      <c r="I588" s="170"/>
      <c r="J588" s="170"/>
      <c r="K588" s="170"/>
      <c r="L588" s="170"/>
      <c r="M588" s="170"/>
      <c r="N588" s="170"/>
      <c r="O588" s="170"/>
      <c r="P588" s="170"/>
      <c r="Q588" s="170">
        <v>1200000</v>
      </c>
      <c r="R588" s="170"/>
      <c r="S588" s="170"/>
      <c r="T588" s="66">
        <f t="shared" si="1759"/>
        <v>1200000</v>
      </c>
      <c r="U588" s="66">
        <f t="shared" si="1760"/>
        <v>0</v>
      </c>
      <c r="V588" s="66">
        <f t="shared" si="1761"/>
        <v>0</v>
      </c>
      <c r="W588" s="170"/>
      <c r="X588" s="170"/>
      <c r="Y588" s="170"/>
      <c r="Z588" s="66">
        <f t="shared" si="1715"/>
        <v>1200000</v>
      </c>
      <c r="AA588" s="66">
        <f t="shared" si="1716"/>
        <v>0</v>
      </c>
      <c r="AB588" s="66">
        <f t="shared" si="1717"/>
        <v>0</v>
      </c>
      <c r="AC588" s="170"/>
      <c r="AD588" s="170"/>
      <c r="AE588" s="170"/>
      <c r="AF588" s="66">
        <f t="shared" si="1718"/>
        <v>1200000</v>
      </c>
      <c r="AG588" s="66">
        <f t="shared" si="1719"/>
        <v>0</v>
      </c>
      <c r="AH588" s="66">
        <f t="shared" si="1720"/>
        <v>0</v>
      </c>
      <c r="AI588" s="170"/>
      <c r="AJ588" s="170"/>
      <c r="AK588" s="170"/>
      <c r="AL588" s="66">
        <f t="shared" si="1721"/>
        <v>1200000</v>
      </c>
      <c r="AM588" s="66">
        <f t="shared" si="1722"/>
        <v>0</v>
      </c>
      <c r="AN588" s="66">
        <f t="shared" si="1723"/>
        <v>0</v>
      </c>
      <c r="AO588" s="170"/>
      <c r="AP588" s="170"/>
      <c r="AQ588" s="170"/>
      <c r="AR588" s="66">
        <f t="shared" si="1724"/>
        <v>1200000</v>
      </c>
      <c r="AS588" s="66">
        <f t="shared" si="1725"/>
        <v>0</v>
      </c>
      <c r="AT588" s="66">
        <f t="shared" si="1726"/>
        <v>0</v>
      </c>
    </row>
    <row r="589" spans="1:46" s="47" customFormat="1">
      <c r="A589" s="151"/>
      <c r="B589" s="99"/>
      <c r="C589" s="39"/>
      <c r="D589" s="39"/>
      <c r="E589" s="39"/>
      <c r="F589" s="39"/>
      <c r="G589" s="42"/>
      <c r="H589" s="71"/>
      <c r="I589" s="71"/>
      <c r="J589" s="71"/>
      <c r="K589" s="71"/>
      <c r="L589" s="71"/>
      <c r="M589" s="71"/>
      <c r="N589" s="71"/>
      <c r="O589" s="71"/>
      <c r="P589" s="71"/>
      <c r="Q589" s="71"/>
      <c r="R589" s="71"/>
      <c r="S589" s="71"/>
      <c r="T589" s="71"/>
      <c r="U589" s="71"/>
      <c r="V589" s="71"/>
      <c r="W589" s="71"/>
      <c r="X589" s="71"/>
      <c r="Y589" s="71"/>
      <c r="Z589" s="71"/>
      <c r="AA589" s="71"/>
      <c r="AB589" s="71"/>
      <c r="AC589" s="71"/>
      <c r="AD589" s="71"/>
      <c r="AE589" s="71"/>
      <c r="AF589" s="71"/>
      <c r="AG589" s="71"/>
      <c r="AH589" s="71"/>
      <c r="AI589" s="71"/>
      <c r="AJ589" s="71"/>
      <c r="AK589" s="71"/>
      <c r="AL589" s="71"/>
      <c r="AM589" s="71"/>
      <c r="AN589" s="71"/>
      <c r="AO589" s="71"/>
      <c r="AP589" s="71"/>
      <c r="AQ589" s="71"/>
      <c r="AR589" s="71"/>
      <c r="AS589" s="71"/>
      <c r="AT589" s="71"/>
    </row>
    <row r="590" spans="1:46" s="155" customFormat="1" ht="45">
      <c r="A590" s="90">
        <v>21</v>
      </c>
      <c r="B590" s="152" t="s">
        <v>318</v>
      </c>
      <c r="C590" s="159" t="s">
        <v>256</v>
      </c>
      <c r="D590" s="159" t="s">
        <v>21</v>
      </c>
      <c r="E590" s="159" t="s">
        <v>99</v>
      </c>
      <c r="F590" s="159" t="s">
        <v>100</v>
      </c>
      <c r="G590" s="160"/>
      <c r="H590" s="98">
        <f>H591+H594+H600</f>
        <v>490983</v>
      </c>
      <c r="I590" s="98">
        <f t="shared" ref="I590:M590" si="1766">I591+I594+I600</f>
        <v>252499</v>
      </c>
      <c r="J590" s="98">
        <f t="shared" si="1766"/>
        <v>252499</v>
      </c>
      <c r="K590" s="98">
        <f t="shared" si="1766"/>
        <v>3445037.67</v>
      </c>
      <c r="L590" s="98">
        <f t="shared" si="1766"/>
        <v>2228470.13</v>
      </c>
      <c r="M590" s="98">
        <f t="shared" si="1766"/>
        <v>0</v>
      </c>
      <c r="N590" s="98">
        <f t="shared" si="1734"/>
        <v>3936020.67</v>
      </c>
      <c r="O590" s="98">
        <f t="shared" si="1735"/>
        <v>2480969.13</v>
      </c>
      <c r="P590" s="98">
        <f t="shared" si="1736"/>
        <v>252499</v>
      </c>
      <c r="Q590" s="98">
        <f>Q591+Q594+Q600+Q597</f>
        <v>471215.65</v>
      </c>
      <c r="R590" s="98">
        <f t="shared" ref="R590:S590" si="1767">R591+R594+R600+R597</f>
        <v>0</v>
      </c>
      <c r="S590" s="98">
        <f t="shared" si="1767"/>
        <v>0</v>
      </c>
      <c r="T590" s="98">
        <f t="shared" ref="T590:T602" si="1768">N590+Q590</f>
        <v>4407236.32</v>
      </c>
      <c r="U590" s="98">
        <f t="shared" ref="U590:U602" si="1769">O590+R590</f>
        <v>2480969.13</v>
      </c>
      <c r="V590" s="98">
        <f t="shared" ref="V590:V602" si="1770">P590+S590</f>
        <v>252499</v>
      </c>
      <c r="W590" s="98">
        <f>W591+W594+W600+W597</f>
        <v>100000</v>
      </c>
      <c r="X590" s="98">
        <f t="shared" ref="X590:Y590" si="1771">X591+X594+X600+X597</f>
        <v>0</v>
      </c>
      <c r="Y590" s="98">
        <f t="shared" si="1771"/>
        <v>0</v>
      </c>
      <c r="Z590" s="98">
        <f t="shared" ref="Z590:Z602" si="1772">T590+W590</f>
        <v>4507236.32</v>
      </c>
      <c r="AA590" s="98">
        <f t="shared" ref="AA590:AA602" si="1773">U590+X590</f>
        <v>2480969.13</v>
      </c>
      <c r="AB590" s="98">
        <f t="shared" ref="AB590:AB602" si="1774">V590+Y590</f>
        <v>252499</v>
      </c>
      <c r="AC590" s="98">
        <f>AC591+AC594+AC600+AC597</f>
        <v>-99138.08</v>
      </c>
      <c r="AD590" s="98">
        <f t="shared" ref="AD590:AE590" si="1775">AD591+AD594+AD600+AD597</f>
        <v>0</v>
      </c>
      <c r="AE590" s="98">
        <f t="shared" si="1775"/>
        <v>0</v>
      </c>
      <c r="AF590" s="98">
        <f t="shared" ref="AF590:AF602" si="1776">Z590+AC590</f>
        <v>4408098.24</v>
      </c>
      <c r="AG590" s="98">
        <f t="shared" ref="AG590:AG602" si="1777">AA590+AD590</f>
        <v>2480969.13</v>
      </c>
      <c r="AH590" s="98">
        <f t="shared" ref="AH590:AH602" si="1778">AB590+AE590</f>
        <v>252499</v>
      </c>
      <c r="AI590" s="98">
        <f>AI591+AI594+AI600+AI597</f>
        <v>0</v>
      </c>
      <c r="AJ590" s="98">
        <f t="shared" ref="AJ590:AK590" si="1779">AJ591+AJ594+AJ600+AJ597</f>
        <v>0</v>
      </c>
      <c r="AK590" s="98">
        <f t="shared" si="1779"/>
        <v>0</v>
      </c>
      <c r="AL590" s="98">
        <f t="shared" ref="AL590:AL602" si="1780">AF590+AI590</f>
        <v>4408098.24</v>
      </c>
      <c r="AM590" s="98">
        <f t="shared" ref="AM590:AM602" si="1781">AG590+AJ590</f>
        <v>2480969.13</v>
      </c>
      <c r="AN590" s="98">
        <f t="shared" ref="AN590:AN602" si="1782">AH590+AK590</f>
        <v>252499</v>
      </c>
      <c r="AO590" s="98">
        <f>AO591+AO594+AO600+AO597</f>
        <v>0</v>
      </c>
      <c r="AP590" s="98">
        <f t="shared" ref="AP590:AQ590" si="1783">AP591+AP594+AP600+AP597</f>
        <v>0</v>
      </c>
      <c r="AQ590" s="98">
        <f t="shared" si="1783"/>
        <v>0</v>
      </c>
      <c r="AR590" s="98">
        <f t="shared" ref="AR590:AR602" si="1784">AL590+AO590</f>
        <v>4408098.24</v>
      </c>
      <c r="AS590" s="98">
        <f t="shared" ref="AS590:AS602" si="1785">AM590+AP590</f>
        <v>2480969.13</v>
      </c>
      <c r="AT590" s="98">
        <f t="shared" ref="AT590:AT602" si="1786">AN590+AQ590</f>
        <v>252499</v>
      </c>
    </row>
    <row r="591" spans="1:46">
      <c r="A591" s="151"/>
      <c r="B591" s="77" t="s">
        <v>330</v>
      </c>
      <c r="C591" s="40" t="s">
        <v>256</v>
      </c>
      <c r="D591" s="40" t="s">
        <v>21</v>
      </c>
      <c r="E591" s="40" t="s">
        <v>99</v>
      </c>
      <c r="F591" s="40" t="s">
        <v>331</v>
      </c>
      <c r="G591" s="41"/>
      <c r="H591" s="104">
        <f>H592</f>
        <v>0</v>
      </c>
      <c r="I591" s="104">
        <f t="shared" ref="I591:M592" si="1787">I592</f>
        <v>0</v>
      </c>
      <c r="J591" s="104">
        <f t="shared" si="1787"/>
        <v>0</v>
      </c>
      <c r="K591" s="104">
        <f t="shared" si="1787"/>
        <v>1858469.83</v>
      </c>
      <c r="L591" s="104">
        <f t="shared" si="1787"/>
        <v>0</v>
      </c>
      <c r="M591" s="104">
        <f t="shared" si="1787"/>
        <v>0</v>
      </c>
      <c r="N591" s="71">
        <f t="shared" ref="N591:N593" si="1788">H591+K591</f>
        <v>1858469.83</v>
      </c>
      <c r="O591" s="71">
        <f t="shared" ref="O591:O593" si="1789">I591+L591</f>
        <v>0</v>
      </c>
      <c r="P591" s="71">
        <f t="shared" ref="P591:P593" si="1790">J591+M591</f>
        <v>0</v>
      </c>
      <c r="Q591" s="71">
        <f t="shared" ref="Q591:S592" si="1791">Q592</f>
        <v>-132906.98000000001</v>
      </c>
      <c r="R591" s="71">
        <f t="shared" si="1791"/>
        <v>0</v>
      </c>
      <c r="S591" s="71">
        <f t="shared" si="1791"/>
        <v>0</v>
      </c>
      <c r="T591" s="71">
        <f t="shared" si="1768"/>
        <v>1725562.85</v>
      </c>
      <c r="U591" s="71">
        <f t="shared" si="1769"/>
        <v>0</v>
      </c>
      <c r="V591" s="71">
        <f t="shared" si="1770"/>
        <v>0</v>
      </c>
      <c r="W591" s="71">
        <f t="shared" ref="W591:Y592" si="1792">W592</f>
        <v>100000</v>
      </c>
      <c r="X591" s="71">
        <f t="shared" si="1792"/>
        <v>0</v>
      </c>
      <c r="Y591" s="71">
        <f t="shared" si="1792"/>
        <v>0</v>
      </c>
      <c r="Z591" s="71">
        <f t="shared" si="1772"/>
        <v>1825562.85</v>
      </c>
      <c r="AA591" s="71">
        <f t="shared" si="1773"/>
        <v>0</v>
      </c>
      <c r="AB591" s="71">
        <f t="shared" si="1774"/>
        <v>0</v>
      </c>
      <c r="AC591" s="71">
        <f t="shared" ref="AC591:AE592" si="1793">AC592</f>
        <v>0</v>
      </c>
      <c r="AD591" s="71">
        <f t="shared" si="1793"/>
        <v>0</v>
      </c>
      <c r="AE591" s="71">
        <f t="shared" si="1793"/>
        <v>0</v>
      </c>
      <c r="AF591" s="71">
        <f t="shared" si="1776"/>
        <v>1825562.85</v>
      </c>
      <c r="AG591" s="71">
        <f t="shared" si="1777"/>
        <v>0</v>
      </c>
      <c r="AH591" s="71">
        <f t="shared" si="1778"/>
        <v>0</v>
      </c>
      <c r="AI591" s="71">
        <f t="shared" ref="AI591:AK592" si="1794">AI592</f>
        <v>0</v>
      </c>
      <c r="AJ591" s="71">
        <f t="shared" si="1794"/>
        <v>0</v>
      </c>
      <c r="AK591" s="71">
        <f t="shared" si="1794"/>
        <v>0</v>
      </c>
      <c r="AL591" s="71">
        <f t="shared" si="1780"/>
        <v>1825562.85</v>
      </c>
      <c r="AM591" s="71">
        <f t="shared" si="1781"/>
        <v>0</v>
      </c>
      <c r="AN591" s="71">
        <f t="shared" si="1782"/>
        <v>0</v>
      </c>
      <c r="AO591" s="71">
        <f t="shared" ref="AO591:AQ592" si="1795">AO592</f>
        <v>0</v>
      </c>
      <c r="AP591" s="71">
        <f t="shared" si="1795"/>
        <v>0</v>
      </c>
      <c r="AQ591" s="71">
        <f t="shared" si="1795"/>
        <v>0</v>
      </c>
      <c r="AR591" s="71">
        <f t="shared" si="1784"/>
        <v>1825562.85</v>
      </c>
      <c r="AS591" s="71">
        <f t="shared" si="1785"/>
        <v>0</v>
      </c>
      <c r="AT591" s="71">
        <f t="shared" si="1786"/>
        <v>0</v>
      </c>
    </row>
    <row r="592" spans="1:46" ht="25.5">
      <c r="A592" s="151"/>
      <c r="B592" s="136" t="s">
        <v>207</v>
      </c>
      <c r="C592" s="40" t="s">
        <v>256</v>
      </c>
      <c r="D592" s="40" t="s">
        <v>21</v>
      </c>
      <c r="E592" s="40" t="s">
        <v>99</v>
      </c>
      <c r="F592" s="40" t="s">
        <v>331</v>
      </c>
      <c r="G592" s="41" t="s">
        <v>32</v>
      </c>
      <c r="H592" s="104">
        <f>H593</f>
        <v>0</v>
      </c>
      <c r="I592" s="104">
        <f t="shared" si="1787"/>
        <v>0</v>
      </c>
      <c r="J592" s="104">
        <f t="shared" si="1787"/>
        <v>0</v>
      </c>
      <c r="K592" s="104">
        <f t="shared" si="1787"/>
        <v>1858469.83</v>
      </c>
      <c r="L592" s="104">
        <f t="shared" si="1787"/>
        <v>0</v>
      </c>
      <c r="M592" s="104">
        <f t="shared" si="1787"/>
        <v>0</v>
      </c>
      <c r="N592" s="71">
        <f t="shared" si="1788"/>
        <v>1858469.83</v>
      </c>
      <c r="O592" s="71">
        <f t="shared" si="1789"/>
        <v>0</v>
      </c>
      <c r="P592" s="71">
        <f t="shared" si="1790"/>
        <v>0</v>
      </c>
      <c r="Q592" s="71">
        <f t="shared" si="1791"/>
        <v>-132906.98000000001</v>
      </c>
      <c r="R592" s="71">
        <f t="shared" si="1791"/>
        <v>0</v>
      </c>
      <c r="S592" s="71">
        <f t="shared" si="1791"/>
        <v>0</v>
      </c>
      <c r="T592" s="71">
        <f t="shared" si="1768"/>
        <v>1725562.85</v>
      </c>
      <c r="U592" s="71">
        <f t="shared" si="1769"/>
        <v>0</v>
      </c>
      <c r="V592" s="71">
        <f t="shared" si="1770"/>
        <v>0</v>
      </c>
      <c r="W592" s="71">
        <f t="shared" si="1792"/>
        <v>100000</v>
      </c>
      <c r="X592" s="71">
        <f t="shared" si="1792"/>
        <v>0</v>
      </c>
      <c r="Y592" s="71">
        <f t="shared" si="1792"/>
        <v>0</v>
      </c>
      <c r="Z592" s="71">
        <f t="shared" si="1772"/>
        <v>1825562.85</v>
      </c>
      <c r="AA592" s="71">
        <f t="shared" si="1773"/>
        <v>0</v>
      </c>
      <c r="AB592" s="71">
        <f t="shared" si="1774"/>
        <v>0</v>
      </c>
      <c r="AC592" s="71">
        <f t="shared" si="1793"/>
        <v>0</v>
      </c>
      <c r="AD592" s="71">
        <f t="shared" si="1793"/>
        <v>0</v>
      </c>
      <c r="AE592" s="71">
        <f t="shared" si="1793"/>
        <v>0</v>
      </c>
      <c r="AF592" s="71">
        <f t="shared" si="1776"/>
        <v>1825562.85</v>
      </c>
      <c r="AG592" s="71">
        <f t="shared" si="1777"/>
        <v>0</v>
      </c>
      <c r="AH592" s="71">
        <f t="shared" si="1778"/>
        <v>0</v>
      </c>
      <c r="AI592" s="71">
        <f t="shared" si="1794"/>
        <v>0</v>
      </c>
      <c r="AJ592" s="71">
        <f t="shared" si="1794"/>
        <v>0</v>
      </c>
      <c r="AK592" s="71">
        <f t="shared" si="1794"/>
        <v>0</v>
      </c>
      <c r="AL592" s="71">
        <f t="shared" si="1780"/>
        <v>1825562.85</v>
      </c>
      <c r="AM592" s="71">
        <f t="shared" si="1781"/>
        <v>0</v>
      </c>
      <c r="AN592" s="71">
        <f t="shared" si="1782"/>
        <v>0</v>
      </c>
      <c r="AO592" s="71">
        <f t="shared" si="1795"/>
        <v>0</v>
      </c>
      <c r="AP592" s="71">
        <f t="shared" si="1795"/>
        <v>0</v>
      </c>
      <c r="AQ592" s="71">
        <f t="shared" si="1795"/>
        <v>0</v>
      </c>
      <c r="AR592" s="71">
        <f t="shared" si="1784"/>
        <v>1825562.85</v>
      </c>
      <c r="AS592" s="71">
        <f t="shared" si="1785"/>
        <v>0</v>
      </c>
      <c r="AT592" s="71">
        <f t="shared" si="1786"/>
        <v>0</v>
      </c>
    </row>
    <row r="593" spans="1:46" ht="25.5">
      <c r="A593" s="151"/>
      <c r="B593" s="77" t="s">
        <v>34</v>
      </c>
      <c r="C593" s="40" t="s">
        <v>256</v>
      </c>
      <c r="D593" s="40" t="s">
        <v>21</v>
      </c>
      <c r="E593" s="40" t="s">
        <v>99</v>
      </c>
      <c r="F593" s="40" t="s">
        <v>331</v>
      </c>
      <c r="G593" s="41" t="s">
        <v>33</v>
      </c>
      <c r="H593" s="104"/>
      <c r="I593" s="104"/>
      <c r="J593" s="104"/>
      <c r="K593" s="66">
        <f>450246.71+1408223.12</f>
        <v>1858469.83</v>
      </c>
      <c r="L593" s="104"/>
      <c r="M593" s="104"/>
      <c r="N593" s="71">
        <f t="shared" si="1788"/>
        <v>1858469.83</v>
      </c>
      <c r="O593" s="71">
        <f t="shared" si="1789"/>
        <v>0</v>
      </c>
      <c r="P593" s="71">
        <f t="shared" si="1790"/>
        <v>0</v>
      </c>
      <c r="Q593" s="71">
        <v>-132906.98000000001</v>
      </c>
      <c r="R593" s="71"/>
      <c r="S593" s="71"/>
      <c r="T593" s="71">
        <f t="shared" si="1768"/>
        <v>1725562.85</v>
      </c>
      <c r="U593" s="71">
        <f t="shared" si="1769"/>
        <v>0</v>
      </c>
      <c r="V593" s="71">
        <f t="shared" si="1770"/>
        <v>0</v>
      </c>
      <c r="W593" s="71">
        <v>100000</v>
      </c>
      <c r="X593" s="71"/>
      <c r="Y593" s="71"/>
      <c r="Z593" s="71">
        <f t="shared" si="1772"/>
        <v>1825562.85</v>
      </c>
      <c r="AA593" s="71">
        <f t="shared" si="1773"/>
        <v>0</v>
      </c>
      <c r="AB593" s="71">
        <f t="shared" si="1774"/>
        <v>0</v>
      </c>
      <c r="AC593" s="71"/>
      <c r="AD593" s="71"/>
      <c r="AE593" s="71"/>
      <c r="AF593" s="71">
        <f t="shared" si="1776"/>
        <v>1825562.85</v>
      </c>
      <c r="AG593" s="71">
        <f t="shared" si="1777"/>
        <v>0</v>
      </c>
      <c r="AH593" s="71">
        <f t="shared" si="1778"/>
        <v>0</v>
      </c>
      <c r="AI593" s="71"/>
      <c r="AJ593" s="71"/>
      <c r="AK593" s="71"/>
      <c r="AL593" s="71">
        <f t="shared" si="1780"/>
        <v>1825562.85</v>
      </c>
      <c r="AM593" s="71">
        <f t="shared" si="1781"/>
        <v>0</v>
      </c>
      <c r="AN593" s="71">
        <f t="shared" si="1782"/>
        <v>0</v>
      </c>
      <c r="AO593" s="71"/>
      <c r="AP593" s="71"/>
      <c r="AQ593" s="71"/>
      <c r="AR593" s="71">
        <f t="shared" si="1784"/>
        <v>1825562.85</v>
      </c>
      <c r="AS593" s="71">
        <f t="shared" si="1785"/>
        <v>0</v>
      </c>
      <c r="AT593" s="71">
        <f t="shared" si="1786"/>
        <v>0</v>
      </c>
    </row>
    <row r="594" spans="1:46" s="47" customFormat="1" ht="25.5">
      <c r="A594" s="151"/>
      <c r="B594" s="77" t="s">
        <v>319</v>
      </c>
      <c r="C594" s="40" t="s">
        <v>256</v>
      </c>
      <c r="D594" s="40" t="s">
        <v>21</v>
      </c>
      <c r="E594" s="40" t="s">
        <v>99</v>
      </c>
      <c r="F594" s="40" t="s">
        <v>320</v>
      </c>
      <c r="G594" s="41"/>
      <c r="H594" s="71">
        <f>H595</f>
        <v>490983</v>
      </c>
      <c r="I594" s="71">
        <f t="shared" ref="I594:M594" si="1796">I595</f>
        <v>252499</v>
      </c>
      <c r="J594" s="71">
        <f t="shared" si="1796"/>
        <v>252499</v>
      </c>
      <c r="K594" s="71">
        <f t="shared" si="1796"/>
        <v>-490983</v>
      </c>
      <c r="L594" s="71">
        <f t="shared" si="1796"/>
        <v>-252499</v>
      </c>
      <c r="M594" s="71">
        <f t="shared" si="1796"/>
        <v>-252499</v>
      </c>
      <c r="N594" s="71">
        <f t="shared" si="1734"/>
        <v>0</v>
      </c>
      <c r="O594" s="71">
        <f t="shared" si="1735"/>
        <v>0</v>
      </c>
      <c r="P594" s="71">
        <f t="shared" si="1736"/>
        <v>0</v>
      </c>
      <c r="Q594" s="71">
        <f t="shared" ref="Q594:S595" si="1797">Q595</f>
        <v>0</v>
      </c>
      <c r="R594" s="71">
        <f t="shared" si="1797"/>
        <v>0</v>
      </c>
      <c r="S594" s="71">
        <f t="shared" si="1797"/>
        <v>0</v>
      </c>
      <c r="T594" s="71">
        <f t="shared" si="1768"/>
        <v>0</v>
      </c>
      <c r="U594" s="71">
        <f t="shared" si="1769"/>
        <v>0</v>
      </c>
      <c r="V594" s="71">
        <f t="shared" si="1770"/>
        <v>0</v>
      </c>
      <c r="W594" s="71">
        <f t="shared" ref="W594:Y595" si="1798">W595</f>
        <v>0</v>
      </c>
      <c r="X594" s="71">
        <f t="shared" si="1798"/>
        <v>0</v>
      </c>
      <c r="Y594" s="71">
        <f t="shared" si="1798"/>
        <v>0</v>
      </c>
      <c r="Z594" s="71">
        <f t="shared" si="1772"/>
        <v>0</v>
      </c>
      <c r="AA594" s="71">
        <f t="shared" si="1773"/>
        <v>0</v>
      </c>
      <c r="AB594" s="71">
        <f t="shared" si="1774"/>
        <v>0</v>
      </c>
      <c r="AC594" s="71">
        <f t="shared" ref="AC594:AE595" si="1799">AC595</f>
        <v>0</v>
      </c>
      <c r="AD594" s="71">
        <f t="shared" si="1799"/>
        <v>0</v>
      </c>
      <c r="AE594" s="71">
        <f t="shared" si="1799"/>
        <v>0</v>
      </c>
      <c r="AF594" s="71">
        <f t="shared" si="1776"/>
        <v>0</v>
      </c>
      <c r="AG594" s="71">
        <f t="shared" si="1777"/>
        <v>0</v>
      </c>
      <c r="AH594" s="71">
        <f t="shared" si="1778"/>
        <v>0</v>
      </c>
      <c r="AI594" s="71">
        <f t="shared" ref="AI594:AK595" si="1800">AI595</f>
        <v>0</v>
      </c>
      <c r="AJ594" s="71">
        <f t="shared" si="1800"/>
        <v>0</v>
      </c>
      <c r="AK594" s="71">
        <f t="shared" si="1800"/>
        <v>0</v>
      </c>
      <c r="AL594" s="71">
        <f t="shared" si="1780"/>
        <v>0</v>
      </c>
      <c r="AM594" s="71">
        <f t="shared" si="1781"/>
        <v>0</v>
      </c>
      <c r="AN594" s="71">
        <f t="shared" si="1782"/>
        <v>0</v>
      </c>
      <c r="AO594" s="71">
        <f t="shared" ref="AO594:AQ595" si="1801">AO595</f>
        <v>0</v>
      </c>
      <c r="AP594" s="71">
        <f t="shared" si="1801"/>
        <v>0</v>
      </c>
      <c r="AQ594" s="71">
        <f t="shared" si="1801"/>
        <v>0</v>
      </c>
      <c r="AR594" s="71">
        <f t="shared" si="1784"/>
        <v>0</v>
      </c>
      <c r="AS594" s="71">
        <f t="shared" si="1785"/>
        <v>0</v>
      </c>
      <c r="AT594" s="71">
        <f t="shared" si="1786"/>
        <v>0</v>
      </c>
    </row>
    <row r="595" spans="1:46" s="47" customFormat="1" ht="25.5">
      <c r="A595" s="151"/>
      <c r="B595" s="136" t="s">
        <v>207</v>
      </c>
      <c r="C595" s="40" t="s">
        <v>256</v>
      </c>
      <c r="D595" s="40" t="s">
        <v>21</v>
      </c>
      <c r="E595" s="40" t="s">
        <v>99</v>
      </c>
      <c r="F595" s="40" t="s">
        <v>320</v>
      </c>
      <c r="G595" s="41" t="s">
        <v>32</v>
      </c>
      <c r="H595" s="71">
        <f>H596</f>
        <v>490983</v>
      </c>
      <c r="I595" s="71">
        <f t="shared" ref="I595:M595" si="1802">I596</f>
        <v>252499</v>
      </c>
      <c r="J595" s="71">
        <f t="shared" si="1802"/>
        <v>252499</v>
      </c>
      <c r="K595" s="71">
        <f t="shared" si="1802"/>
        <v>-490983</v>
      </c>
      <c r="L595" s="71">
        <f t="shared" si="1802"/>
        <v>-252499</v>
      </c>
      <c r="M595" s="71">
        <f t="shared" si="1802"/>
        <v>-252499</v>
      </c>
      <c r="N595" s="71">
        <f t="shared" si="1734"/>
        <v>0</v>
      </c>
      <c r="O595" s="71">
        <f t="shared" si="1735"/>
        <v>0</v>
      </c>
      <c r="P595" s="71">
        <f t="shared" si="1736"/>
        <v>0</v>
      </c>
      <c r="Q595" s="71">
        <f t="shared" si="1797"/>
        <v>0</v>
      </c>
      <c r="R595" s="71">
        <f t="shared" si="1797"/>
        <v>0</v>
      </c>
      <c r="S595" s="71">
        <f t="shared" si="1797"/>
        <v>0</v>
      </c>
      <c r="T595" s="71">
        <f t="shared" si="1768"/>
        <v>0</v>
      </c>
      <c r="U595" s="71">
        <f t="shared" si="1769"/>
        <v>0</v>
      </c>
      <c r="V595" s="71">
        <f t="shared" si="1770"/>
        <v>0</v>
      </c>
      <c r="W595" s="71">
        <f t="shared" si="1798"/>
        <v>0</v>
      </c>
      <c r="X595" s="71">
        <f t="shared" si="1798"/>
        <v>0</v>
      </c>
      <c r="Y595" s="71">
        <f t="shared" si="1798"/>
        <v>0</v>
      </c>
      <c r="Z595" s="71">
        <f t="shared" si="1772"/>
        <v>0</v>
      </c>
      <c r="AA595" s="71">
        <f t="shared" si="1773"/>
        <v>0</v>
      </c>
      <c r="AB595" s="71">
        <f t="shared" si="1774"/>
        <v>0</v>
      </c>
      <c r="AC595" s="71">
        <f t="shared" si="1799"/>
        <v>0</v>
      </c>
      <c r="AD595" s="71">
        <f t="shared" si="1799"/>
        <v>0</v>
      </c>
      <c r="AE595" s="71">
        <f t="shared" si="1799"/>
        <v>0</v>
      </c>
      <c r="AF595" s="71">
        <f t="shared" si="1776"/>
        <v>0</v>
      </c>
      <c r="AG595" s="71">
        <f t="shared" si="1777"/>
        <v>0</v>
      </c>
      <c r="AH595" s="71">
        <f t="shared" si="1778"/>
        <v>0</v>
      </c>
      <c r="AI595" s="71">
        <f t="shared" si="1800"/>
        <v>0</v>
      </c>
      <c r="AJ595" s="71">
        <f t="shared" si="1800"/>
        <v>0</v>
      </c>
      <c r="AK595" s="71">
        <f t="shared" si="1800"/>
        <v>0</v>
      </c>
      <c r="AL595" s="71">
        <f t="shared" si="1780"/>
        <v>0</v>
      </c>
      <c r="AM595" s="71">
        <f t="shared" si="1781"/>
        <v>0</v>
      </c>
      <c r="AN595" s="71">
        <f t="shared" si="1782"/>
        <v>0</v>
      </c>
      <c r="AO595" s="71">
        <f t="shared" si="1801"/>
        <v>0</v>
      </c>
      <c r="AP595" s="71">
        <f t="shared" si="1801"/>
        <v>0</v>
      </c>
      <c r="AQ595" s="71">
        <f t="shared" si="1801"/>
        <v>0</v>
      </c>
      <c r="AR595" s="71">
        <f t="shared" si="1784"/>
        <v>0</v>
      </c>
      <c r="AS595" s="71">
        <f t="shared" si="1785"/>
        <v>0</v>
      </c>
      <c r="AT595" s="71">
        <f t="shared" si="1786"/>
        <v>0</v>
      </c>
    </row>
    <row r="596" spans="1:46" s="47" customFormat="1" ht="25.5">
      <c r="A596" s="151"/>
      <c r="B596" s="77" t="s">
        <v>34</v>
      </c>
      <c r="C596" s="40" t="s">
        <v>256</v>
      </c>
      <c r="D596" s="40" t="s">
        <v>21</v>
      </c>
      <c r="E596" s="40" t="s">
        <v>99</v>
      </c>
      <c r="F596" s="40" t="s">
        <v>320</v>
      </c>
      <c r="G596" s="41" t="s">
        <v>33</v>
      </c>
      <c r="H596" s="66">
        <v>490983</v>
      </c>
      <c r="I596" s="66">
        <v>252499</v>
      </c>
      <c r="J596" s="66">
        <v>252499</v>
      </c>
      <c r="K596" s="66">
        <v>-490983</v>
      </c>
      <c r="L596" s="66">
        <v>-252499</v>
      </c>
      <c r="M596" s="66">
        <v>-252499</v>
      </c>
      <c r="N596" s="66">
        <f t="shared" si="1734"/>
        <v>0</v>
      </c>
      <c r="O596" s="66">
        <f t="shared" si="1735"/>
        <v>0</v>
      </c>
      <c r="P596" s="66">
        <f t="shared" si="1736"/>
        <v>0</v>
      </c>
      <c r="Q596" s="66"/>
      <c r="R596" s="66"/>
      <c r="S596" s="66"/>
      <c r="T596" s="66">
        <f t="shared" si="1768"/>
        <v>0</v>
      </c>
      <c r="U596" s="66">
        <f t="shared" si="1769"/>
        <v>0</v>
      </c>
      <c r="V596" s="66">
        <f t="shared" si="1770"/>
        <v>0</v>
      </c>
      <c r="W596" s="66"/>
      <c r="X596" s="66"/>
      <c r="Y596" s="66"/>
      <c r="Z596" s="66">
        <f t="shared" si="1772"/>
        <v>0</v>
      </c>
      <c r="AA596" s="66">
        <f t="shared" si="1773"/>
        <v>0</v>
      </c>
      <c r="AB596" s="66">
        <f t="shared" si="1774"/>
        <v>0</v>
      </c>
      <c r="AC596" s="66"/>
      <c r="AD596" s="66"/>
      <c r="AE596" s="66"/>
      <c r="AF596" s="66">
        <f t="shared" si="1776"/>
        <v>0</v>
      </c>
      <c r="AG596" s="66">
        <f t="shared" si="1777"/>
        <v>0</v>
      </c>
      <c r="AH596" s="66">
        <f t="shared" si="1778"/>
        <v>0</v>
      </c>
      <c r="AI596" s="66"/>
      <c r="AJ596" s="66"/>
      <c r="AK596" s="66"/>
      <c r="AL596" s="66">
        <f t="shared" si="1780"/>
        <v>0</v>
      </c>
      <c r="AM596" s="66">
        <f t="shared" si="1781"/>
        <v>0</v>
      </c>
      <c r="AN596" s="66">
        <f t="shared" si="1782"/>
        <v>0</v>
      </c>
      <c r="AO596" s="66"/>
      <c r="AP596" s="66"/>
      <c r="AQ596" s="66"/>
      <c r="AR596" s="66">
        <f t="shared" si="1784"/>
        <v>0</v>
      </c>
      <c r="AS596" s="66">
        <f t="shared" si="1785"/>
        <v>0</v>
      </c>
      <c r="AT596" s="66">
        <f t="shared" si="1786"/>
        <v>0</v>
      </c>
    </row>
    <row r="597" spans="1:46" s="47" customFormat="1" ht="38.25">
      <c r="A597" s="151"/>
      <c r="B597" s="93" t="s">
        <v>394</v>
      </c>
      <c r="C597" s="40" t="s">
        <v>256</v>
      </c>
      <c r="D597" s="40" t="s">
        <v>21</v>
      </c>
      <c r="E597" s="40" t="s">
        <v>99</v>
      </c>
      <c r="F597" s="40" t="s">
        <v>393</v>
      </c>
      <c r="G597" s="41"/>
      <c r="H597" s="170"/>
      <c r="I597" s="170"/>
      <c r="J597" s="170"/>
      <c r="K597" s="170"/>
      <c r="L597" s="170"/>
      <c r="M597" s="170"/>
      <c r="N597" s="66"/>
      <c r="O597" s="66"/>
      <c r="P597" s="66"/>
      <c r="Q597" s="66">
        <f>Q598</f>
        <v>604122.63</v>
      </c>
      <c r="R597" s="66">
        <f t="shared" ref="R597:S598" si="1803">R598</f>
        <v>0</v>
      </c>
      <c r="S597" s="66">
        <f t="shared" si="1803"/>
        <v>0</v>
      </c>
      <c r="T597" s="66">
        <f t="shared" ref="T597:T599" si="1804">N597+Q597</f>
        <v>604122.63</v>
      </c>
      <c r="U597" s="66">
        <f t="shared" ref="U597:U599" si="1805">O597+R597</f>
        <v>0</v>
      </c>
      <c r="V597" s="66">
        <f t="shared" ref="V597:V599" si="1806">P597+S597</f>
        <v>0</v>
      </c>
      <c r="W597" s="66">
        <f>W598</f>
        <v>0</v>
      </c>
      <c r="X597" s="66">
        <f t="shared" ref="X597:Y598" si="1807">X598</f>
        <v>0</v>
      </c>
      <c r="Y597" s="66">
        <f t="shared" si="1807"/>
        <v>0</v>
      </c>
      <c r="Z597" s="66">
        <f t="shared" si="1772"/>
        <v>604122.63</v>
      </c>
      <c r="AA597" s="66">
        <f t="shared" si="1773"/>
        <v>0</v>
      </c>
      <c r="AB597" s="66">
        <f t="shared" si="1774"/>
        <v>0</v>
      </c>
      <c r="AC597" s="66">
        <f>AC598</f>
        <v>-99138.08</v>
      </c>
      <c r="AD597" s="66">
        <f t="shared" ref="AD597:AE598" si="1808">AD598</f>
        <v>0</v>
      </c>
      <c r="AE597" s="66">
        <f t="shared" si="1808"/>
        <v>0</v>
      </c>
      <c r="AF597" s="66">
        <f t="shared" si="1776"/>
        <v>504984.55</v>
      </c>
      <c r="AG597" s="66">
        <f t="shared" si="1777"/>
        <v>0</v>
      </c>
      <c r="AH597" s="66">
        <f t="shared" si="1778"/>
        <v>0</v>
      </c>
      <c r="AI597" s="66">
        <f>AI598</f>
        <v>0</v>
      </c>
      <c r="AJ597" s="66">
        <f t="shared" ref="AJ597:AK598" si="1809">AJ598</f>
        <v>0</v>
      </c>
      <c r="AK597" s="66">
        <f t="shared" si="1809"/>
        <v>0</v>
      </c>
      <c r="AL597" s="66">
        <f t="shared" si="1780"/>
        <v>504984.55</v>
      </c>
      <c r="AM597" s="66">
        <f t="shared" si="1781"/>
        <v>0</v>
      </c>
      <c r="AN597" s="66">
        <f t="shared" si="1782"/>
        <v>0</v>
      </c>
      <c r="AO597" s="66">
        <f>AO598</f>
        <v>0</v>
      </c>
      <c r="AP597" s="66">
        <f t="shared" ref="AP597:AQ598" si="1810">AP598</f>
        <v>0</v>
      </c>
      <c r="AQ597" s="66">
        <f t="shared" si="1810"/>
        <v>0</v>
      </c>
      <c r="AR597" s="66">
        <f t="shared" si="1784"/>
        <v>504984.55</v>
      </c>
      <c r="AS597" s="66">
        <f t="shared" si="1785"/>
        <v>0</v>
      </c>
      <c r="AT597" s="66">
        <f t="shared" si="1786"/>
        <v>0</v>
      </c>
    </row>
    <row r="598" spans="1:46" s="47" customFormat="1" ht="25.5">
      <c r="A598" s="151"/>
      <c r="B598" s="136" t="s">
        <v>207</v>
      </c>
      <c r="C598" s="40" t="s">
        <v>256</v>
      </c>
      <c r="D598" s="40" t="s">
        <v>21</v>
      </c>
      <c r="E598" s="40" t="s">
        <v>99</v>
      </c>
      <c r="F598" s="40" t="s">
        <v>393</v>
      </c>
      <c r="G598" s="41" t="s">
        <v>32</v>
      </c>
      <c r="H598" s="170"/>
      <c r="I598" s="170"/>
      <c r="J598" s="170"/>
      <c r="K598" s="170"/>
      <c r="L598" s="170"/>
      <c r="M598" s="170"/>
      <c r="N598" s="66"/>
      <c r="O598" s="66"/>
      <c r="P598" s="66"/>
      <c r="Q598" s="66">
        <f>Q599</f>
        <v>604122.63</v>
      </c>
      <c r="R598" s="66">
        <f t="shared" si="1803"/>
        <v>0</v>
      </c>
      <c r="S598" s="66">
        <f t="shared" si="1803"/>
        <v>0</v>
      </c>
      <c r="T598" s="66">
        <f t="shared" si="1804"/>
        <v>604122.63</v>
      </c>
      <c r="U598" s="66">
        <f t="shared" si="1805"/>
        <v>0</v>
      </c>
      <c r="V598" s="66">
        <f t="shared" si="1806"/>
        <v>0</v>
      </c>
      <c r="W598" s="66">
        <f>W599</f>
        <v>0</v>
      </c>
      <c r="X598" s="66">
        <f t="shared" si="1807"/>
        <v>0</v>
      </c>
      <c r="Y598" s="66">
        <f t="shared" si="1807"/>
        <v>0</v>
      </c>
      <c r="Z598" s="66">
        <f t="shared" si="1772"/>
        <v>604122.63</v>
      </c>
      <c r="AA598" s="66">
        <f t="shared" si="1773"/>
        <v>0</v>
      </c>
      <c r="AB598" s="66">
        <f t="shared" si="1774"/>
        <v>0</v>
      </c>
      <c r="AC598" s="66">
        <f>AC599</f>
        <v>-99138.08</v>
      </c>
      <c r="AD598" s="66">
        <f t="shared" si="1808"/>
        <v>0</v>
      </c>
      <c r="AE598" s="66">
        <f t="shared" si="1808"/>
        <v>0</v>
      </c>
      <c r="AF598" s="66">
        <f t="shared" si="1776"/>
        <v>504984.55</v>
      </c>
      <c r="AG598" s="66">
        <f t="shared" si="1777"/>
        <v>0</v>
      </c>
      <c r="AH598" s="66">
        <f t="shared" si="1778"/>
        <v>0</v>
      </c>
      <c r="AI598" s="66">
        <f>AI599</f>
        <v>0</v>
      </c>
      <c r="AJ598" s="66">
        <f t="shared" si="1809"/>
        <v>0</v>
      </c>
      <c r="AK598" s="66">
        <f t="shared" si="1809"/>
        <v>0</v>
      </c>
      <c r="AL598" s="66">
        <f t="shared" si="1780"/>
        <v>504984.55</v>
      </c>
      <c r="AM598" s="66">
        <f t="shared" si="1781"/>
        <v>0</v>
      </c>
      <c r="AN598" s="66">
        <f t="shared" si="1782"/>
        <v>0</v>
      </c>
      <c r="AO598" s="66">
        <f>AO599</f>
        <v>0</v>
      </c>
      <c r="AP598" s="66">
        <f t="shared" si="1810"/>
        <v>0</v>
      </c>
      <c r="AQ598" s="66">
        <f t="shared" si="1810"/>
        <v>0</v>
      </c>
      <c r="AR598" s="66">
        <f t="shared" si="1784"/>
        <v>504984.55</v>
      </c>
      <c r="AS598" s="66">
        <f t="shared" si="1785"/>
        <v>0</v>
      </c>
      <c r="AT598" s="66">
        <f t="shared" si="1786"/>
        <v>0</v>
      </c>
    </row>
    <row r="599" spans="1:46" s="47" customFormat="1" ht="25.5">
      <c r="A599" s="151"/>
      <c r="B599" s="77" t="s">
        <v>34</v>
      </c>
      <c r="C599" s="40" t="s">
        <v>256</v>
      </c>
      <c r="D599" s="40" t="s">
        <v>21</v>
      </c>
      <c r="E599" s="40" t="s">
        <v>99</v>
      </c>
      <c r="F599" s="40" t="s">
        <v>393</v>
      </c>
      <c r="G599" s="41" t="s">
        <v>33</v>
      </c>
      <c r="H599" s="170"/>
      <c r="I599" s="170"/>
      <c r="J599" s="170"/>
      <c r="K599" s="170"/>
      <c r="L599" s="170"/>
      <c r="M599" s="170"/>
      <c r="N599" s="66"/>
      <c r="O599" s="66"/>
      <c r="P599" s="66"/>
      <c r="Q599" s="66">
        <v>604122.63</v>
      </c>
      <c r="R599" s="66"/>
      <c r="S599" s="66"/>
      <c r="T599" s="66">
        <f t="shared" si="1804"/>
        <v>604122.63</v>
      </c>
      <c r="U599" s="66">
        <f t="shared" si="1805"/>
        <v>0</v>
      </c>
      <c r="V599" s="66">
        <f t="shared" si="1806"/>
        <v>0</v>
      </c>
      <c r="W599" s="66"/>
      <c r="X599" s="66"/>
      <c r="Y599" s="66"/>
      <c r="Z599" s="66">
        <f t="shared" si="1772"/>
        <v>604122.63</v>
      </c>
      <c r="AA599" s="66">
        <f t="shared" si="1773"/>
        <v>0</v>
      </c>
      <c r="AB599" s="66">
        <f t="shared" si="1774"/>
        <v>0</v>
      </c>
      <c r="AC599" s="66">
        <v>-99138.08</v>
      </c>
      <c r="AD599" s="66"/>
      <c r="AE599" s="66"/>
      <c r="AF599" s="66">
        <f t="shared" si="1776"/>
        <v>504984.55</v>
      </c>
      <c r="AG599" s="66">
        <f t="shared" si="1777"/>
        <v>0</v>
      </c>
      <c r="AH599" s="66">
        <f t="shared" si="1778"/>
        <v>0</v>
      </c>
      <c r="AI599" s="66"/>
      <c r="AJ599" s="66"/>
      <c r="AK599" s="66"/>
      <c r="AL599" s="66">
        <f t="shared" si="1780"/>
        <v>504984.55</v>
      </c>
      <c r="AM599" s="66">
        <f t="shared" si="1781"/>
        <v>0</v>
      </c>
      <c r="AN599" s="66">
        <f t="shared" si="1782"/>
        <v>0</v>
      </c>
      <c r="AO599" s="66"/>
      <c r="AP599" s="66"/>
      <c r="AQ599" s="66"/>
      <c r="AR599" s="66">
        <f t="shared" si="1784"/>
        <v>504984.55</v>
      </c>
      <c r="AS599" s="66">
        <f t="shared" si="1785"/>
        <v>0</v>
      </c>
      <c r="AT599" s="66">
        <f t="shared" si="1786"/>
        <v>0</v>
      </c>
    </row>
    <row r="600" spans="1:46" s="47" customFormat="1">
      <c r="A600" s="151"/>
      <c r="B600" s="136" t="s">
        <v>368</v>
      </c>
      <c r="C600" s="40" t="s">
        <v>256</v>
      </c>
      <c r="D600" s="40" t="s">
        <v>21</v>
      </c>
      <c r="E600" s="40" t="s">
        <v>366</v>
      </c>
      <c r="F600" s="40" t="s">
        <v>367</v>
      </c>
      <c r="G600" s="41"/>
      <c r="H600" s="170">
        <f>H601</f>
        <v>0</v>
      </c>
      <c r="I600" s="170">
        <f t="shared" ref="I600:M601" si="1811">I601</f>
        <v>0</v>
      </c>
      <c r="J600" s="170">
        <f t="shared" si="1811"/>
        <v>0</v>
      </c>
      <c r="K600" s="170">
        <f t="shared" si="1811"/>
        <v>2077550.84</v>
      </c>
      <c r="L600" s="170">
        <f t="shared" si="1811"/>
        <v>2480969.13</v>
      </c>
      <c r="M600" s="170">
        <f t="shared" si="1811"/>
        <v>252499</v>
      </c>
      <c r="N600" s="66">
        <f t="shared" ref="N600:N602" si="1812">H600+K600</f>
        <v>2077550.84</v>
      </c>
      <c r="O600" s="66">
        <f t="shared" ref="O600:O602" si="1813">I600+L600</f>
        <v>2480969.13</v>
      </c>
      <c r="P600" s="66">
        <f t="shared" ref="P600:P602" si="1814">J600+M600</f>
        <v>252499</v>
      </c>
      <c r="Q600" s="66">
        <f t="shared" ref="Q600:S601" si="1815">Q601</f>
        <v>0</v>
      </c>
      <c r="R600" s="66">
        <f t="shared" si="1815"/>
        <v>0</v>
      </c>
      <c r="S600" s="66">
        <f t="shared" si="1815"/>
        <v>0</v>
      </c>
      <c r="T600" s="66">
        <f t="shared" si="1768"/>
        <v>2077550.84</v>
      </c>
      <c r="U600" s="66">
        <f t="shared" si="1769"/>
        <v>2480969.13</v>
      </c>
      <c r="V600" s="66">
        <f t="shared" si="1770"/>
        <v>252499</v>
      </c>
      <c r="W600" s="66">
        <f t="shared" ref="W600:Y601" si="1816">W601</f>
        <v>0</v>
      </c>
      <c r="X600" s="66">
        <f t="shared" si="1816"/>
        <v>0</v>
      </c>
      <c r="Y600" s="66">
        <f t="shared" si="1816"/>
        <v>0</v>
      </c>
      <c r="Z600" s="66">
        <f t="shared" si="1772"/>
        <v>2077550.84</v>
      </c>
      <c r="AA600" s="66">
        <f t="shared" si="1773"/>
        <v>2480969.13</v>
      </c>
      <c r="AB600" s="66">
        <f t="shared" si="1774"/>
        <v>252499</v>
      </c>
      <c r="AC600" s="66">
        <f t="shared" ref="AC600:AE601" si="1817">AC601</f>
        <v>0</v>
      </c>
      <c r="AD600" s="66">
        <f t="shared" si="1817"/>
        <v>0</v>
      </c>
      <c r="AE600" s="66">
        <f t="shared" si="1817"/>
        <v>0</v>
      </c>
      <c r="AF600" s="66">
        <f t="shared" si="1776"/>
        <v>2077550.84</v>
      </c>
      <c r="AG600" s="66">
        <f t="shared" si="1777"/>
        <v>2480969.13</v>
      </c>
      <c r="AH600" s="66">
        <f t="shared" si="1778"/>
        <v>252499</v>
      </c>
      <c r="AI600" s="66">
        <f t="shared" ref="AI600:AK601" si="1818">AI601</f>
        <v>0</v>
      </c>
      <c r="AJ600" s="66">
        <f t="shared" si="1818"/>
        <v>0</v>
      </c>
      <c r="AK600" s="66">
        <f t="shared" si="1818"/>
        <v>0</v>
      </c>
      <c r="AL600" s="66">
        <f t="shared" si="1780"/>
        <v>2077550.84</v>
      </c>
      <c r="AM600" s="66">
        <f t="shared" si="1781"/>
        <v>2480969.13</v>
      </c>
      <c r="AN600" s="66">
        <f t="shared" si="1782"/>
        <v>252499</v>
      </c>
      <c r="AO600" s="66">
        <f t="shared" ref="AO600:AQ601" si="1819">AO601</f>
        <v>0</v>
      </c>
      <c r="AP600" s="66">
        <f t="shared" si="1819"/>
        <v>0</v>
      </c>
      <c r="AQ600" s="66">
        <f t="shared" si="1819"/>
        <v>0</v>
      </c>
      <c r="AR600" s="66">
        <f t="shared" si="1784"/>
        <v>2077550.84</v>
      </c>
      <c r="AS600" s="66">
        <f t="shared" si="1785"/>
        <v>2480969.13</v>
      </c>
      <c r="AT600" s="66">
        <f t="shared" si="1786"/>
        <v>252499</v>
      </c>
    </row>
    <row r="601" spans="1:46" s="47" customFormat="1" ht="25.5">
      <c r="A601" s="151"/>
      <c r="B601" s="136" t="s">
        <v>207</v>
      </c>
      <c r="C601" s="40" t="s">
        <v>256</v>
      </c>
      <c r="D601" s="40" t="s">
        <v>21</v>
      </c>
      <c r="E601" s="40" t="s">
        <v>366</v>
      </c>
      <c r="F601" s="40" t="s">
        <v>367</v>
      </c>
      <c r="G601" s="41" t="s">
        <v>32</v>
      </c>
      <c r="H601" s="170">
        <f>H602</f>
        <v>0</v>
      </c>
      <c r="I601" s="170">
        <f t="shared" si="1811"/>
        <v>0</v>
      </c>
      <c r="J601" s="170">
        <f t="shared" si="1811"/>
        <v>0</v>
      </c>
      <c r="K601" s="170">
        <f t="shared" si="1811"/>
        <v>2077550.84</v>
      </c>
      <c r="L601" s="170">
        <f t="shared" si="1811"/>
        <v>2480969.13</v>
      </c>
      <c r="M601" s="170">
        <f t="shared" si="1811"/>
        <v>252499</v>
      </c>
      <c r="N601" s="66">
        <f t="shared" si="1812"/>
        <v>2077550.84</v>
      </c>
      <c r="O601" s="66">
        <f t="shared" si="1813"/>
        <v>2480969.13</v>
      </c>
      <c r="P601" s="66">
        <f t="shared" si="1814"/>
        <v>252499</v>
      </c>
      <c r="Q601" s="66">
        <f t="shared" si="1815"/>
        <v>0</v>
      </c>
      <c r="R601" s="66">
        <f t="shared" si="1815"/>
        <v>0</v>
      </c>
      <c r="S601" s="66">
        <f t="shared" si="1815"/>
        <v>0</v>
      </c>
      <c r="T601" s="66">
        <f t="shared" si="1768"/>
        <v>2077550.84</v>
      </c>
      <c r="U601" s="66">
        <f t="shared" si="1769"/>
        <v>2480969.13</v>
      </c>
      <c r="V601" s="66">
        <f t="shared" si="1770"/>
        <v>252499</v>
      </c>
      <c r="W601" s="66">
        <f t="shared" si="1816"/>
        <v>0</v>
      </c>
      <c r="X601" s="66">
        <f t="shared" si="1816"/>
        <v>0</v>
      </c>
      <c r="Y601" s="66">
        <f t="shared" si="1816"/>
        <v>0</v>
      </c>
      <c r="Z601" s="66">
        <f t="shared" si="1772"/>
        <v>2077550.84</v>
      </c>
      <c r="AA601" s="66">
        <f t="shared" si="1773"/>
        <v>2480969.13</v>
      </c>
      <c r="AB601" s="66">
        <f t="shared" si="1774"/>
        <v>252499</v>
      </c>
      <c r="AC601" s="66">
        <f t="shared" si="1817"/>
        <v>0</v>
      </c>
      <c r="AD601" s="66">
        <f t="shared" si="1817"/>
        <v>0</v>
      </c>
      <c r="AE601" s="66">
        <f t="shared" si="1817"/>
        <v>0</v>
      </c>
      <c r="AF601" s="66">
        <f t="shared" si="1776"/>
        <v>2077550.84</v>
      </c>
      <c r="AG601" s="66">
        <f t="shared" si="1777"/>
        <v>2480969.13</v>
      </c>
      <c r="AH601" s="66">
        <f t="shared" si="1778"/>
        <v>252499</v>
      </c>
      <c r="AI601" s="66">
        <f t="shared" si="1818"/>
        <v>0</v>
      </c>
      <c r="AJ601" s="66">
        <f t="shared" si="1818"/>
        <v>0</v>
      </c>
      <c r="AK601" s="66">
        <f t="shared" si="1818"/>
        <v>0</v>
      </c>
      <c r="AL601" s="66">
        <f t="shared" si="1780"/>
        <v>2077550.84</v>
      </c>
      <c r="AM601" s="66">
        <f t="shared" si="1781"/>
        <v>2480969.13</v>
      </c>
      <c r="AN601" s="66">
        <f t="shared" si="1782"/>
        <v>252499</v>
      </c>
      <c r="AO601" s="66">
        <f t="shared" si="1819"/>
        <v>0</v>
      </c>
      <c r="AP601" s="66">
        <f t="shared" si="1819"/>
        <v>0</v>
      </c>
      <c r="AQ601" s="66">
        <f t="shared" si="1819"/>
        <v>0</v>
      </c>
      <c r="AR601" s="66">
        <f t="shared" si="1784"/>
        <v>2077550.84</v>
      </c>
      <c r="AS601" s="66">
        <f t="shared" si="1785"/>
        <v>2480969.13</v>
      </c>
      <c r="AT601" s="66">
        <f t="shared" si="1786"/>
        <v>252499</v>
      </c>
    </row>
    <row r="602" spans="1:46" s="47" customFormat="1" ht="25.5">
      <c r="A602" s="151"/>
      <c r="B602" s="77" t="s">
        <v>34</v>
      </c>
      <c r="C602" s="40" t="s">
        <v>256</v>
      </c>
      <c r="D602" s="40" t="s">
        <v>21</v>
      </c>
      <c r="E602" s="40" t="s">
        <v>366</v>
      </c>
      <c r="F602" s="40" t="s">
        <v>367</v>
      </c>
      <c r="G602" s="41" t="s">
        <v>33</v>
      </c>
      <c r="H602" s="170"/>
      <c r="I602" s="170"/>
      <c r="J602" s="170"/>
      <c r="K602" s="66">
        <f>2036814.55+40736.29</f>
        <v>2077550.84</v>
      </c>
      <c r="L602" s="66">
        <f>2228470.13+252499</f>
        <v>2480969.13</v>
      </c>
      <c r="M602" s="66">
        <v>252499</v>
      </c>
      <c r="N602" s="66">
        <f t="shared" si="1812"/>
        <v>2077550.84</v>
      </c>
      <c r="O602" s="66">
        <f t="shared" si="1813"/>
        <v>2480969.13</v>
      </c>
      <c r="P602" s="66">
        <f t="shared" si="1814"/>
        <v>252499</v>
      </c>
      <c r="Q602" s="66"/>
      <c r="R602" s="66"/>
      <c r="S602" s="66"/>
      <c r="T602" s="66">
        <f t="shared" si="1768"/>
        <v>2077550.84</v>
      </c>
      <c r="U602" s="66">
        <f t="shared" si="1769"/>
        <v>2480969.13</v>
      </c>
      <c r="V602" s="66">
        <f t="shared" si="1770"/>
        <v>252499</v>
      </c>
      <c r="W602" s="66"/>
      <c r="X602" s="66"/>
      <c r="Y602" s="66"/>
      <c r="Z602" s="66">
        <f t="shared" si="1772"/>
        <v>2077550.84</v>
      </c>
      <c r="AA602" s="66">
        <f t="shared" si="1773"/>
        <v>2480969.13</v>
      </c>
      <c r="AB602" s="66">
        <f t="shared" si="1774"/>
        <v>252499</v>
      </c>
      <c r="AC602" s="66"/>
      <c r="AD602" s="66"/>
      <c r="AE602" s="66"/>
      <c r="AF602" s="66">
        <f t="shared" si="1776"/>
        <v>2077550.84</v>
      </c>
      <c r="AG602" s="66">
        <f t="shared" si="1777"/>
        <v>2480969.13</v>
      </c>
      <c r="AH602" s="66">
        <f t="shared" si="1778"/>
        <v>252499</v>
      </c>
      <c r="AI602" s="66"/>
      <c r="AJ602" s="66"/>
      <c r="AK602" s="66"/>
      <c r="AL602" s="66">
        <f t="shared" si="1780"/>
        <v>2077550.84</v>
      </c>
      <c r="AM602" s="66">
        <f t="shared" si="1781"/>
        <v>2480969.13</v>
      </c>
      <c r="AN602" s="66">
        <f t="shared" si="1782"/>
        <v>252499</v>
      </c>
      <c r="AO602" s="66"/>
      <c r="AP602" s="66"/>
      <c r="AQ602" s="66"/>
      <c r="AR602" s="66">
        <f t="shared" si="1784"/>
        <v>2077550.84</v>
      </c>
      <c r="AS602" s="66">
        <f t="shared" si="1785"/>
        <v>2480969.13</v>
      </c>
      <c r="AT602" s="66">
        <f t="shared" si="1786"/>
        <v>252499</v>
      </c>
    </row>
    <row r="603" spans="1:46" s="47" customFormat="1">
      <c r="A603" s="151"/>
      <c r="B603" s="99"/>
      <c r="C603" s="40"/>
      <c r="D603" s="40"/>
      <c r="E603" s="40"/>
      <c r="F603" s="40"/>
      <c r="G603" s="41"/>
      <c r="H603" s="170"/>
      <c r="I603" s="170"/>
      <c r="J603" s="170"/>
      <c r="K603" s="170"/>
      <c r="L603" s="170"/>
      <c r="M603" s="170"/>
      <c r="N603" s="170"/>
      <c r="O603" s="170"/>
      <c r="P603" s="170"/>
      <c r="Q603" s="170"/>
      <c r="R603" s="170"/>
      <c r="S603" s="170"/>
      <c r="T603" s="170"/>
      <c r="U603" s="170"/>
      <c r="V603" s="170"/>
      <c r="W603" s="170"/>
      <c r="X603" s="170"/>
      <c r="Y603" s="170"/>
      <c r="Z603" s="170"/>
      <c r="AA603" s="170"/>
      <c r="AB603" s="170"/>
      <c r="AC603" s="170"/>
      <c r="AD603" s="170"/>
      <c r="AE603" s="170"/>
      <c r="AF603" s="170"/>
      <c r="AG603" s="170"/>
      <c r="AH603" s="170"/>
      <c r="AI603" s="170"/>
      <c r="AJ603" s="170"/>
      <c r="AK603" s="170"/>
      <c r="AL603" s="170"/>
      <c r="AM603" s="170"/>
      <c r="AN603" s="170"/>
      <c r="AO603" s="170"/>
      <c r="AP603" s="170"/>
      <c r="AQ603" s="170"/>
      <c r="AR603" s="170"/>
      <c r="AS603" s="170"/>
      <c r="AT603" s="170"/>
    </row>
    <row r="604" spans="1:46" s="155" customFormat="1" ht="45">
      <c r="A604" s="90">
        <v>22</v>
      </c>
      <c r="B604" s="209" t="s">
        <v>417</v>
      </c>
      <c r="C604" s="138" t="s">
        <v>414</v>
      </c>
      <c r="D604" s="138" t="s">
        <v>21</v>
      </c>
      <c r="E604" s="138" t="s">
        <v>99</v>
      </c>
      <c r="F604" s="138" t="s">
        <v>100</v>
      </c>
      <c r="G604" s="139"/>
      <c r="H604" s="210"/>
      <c r="I604" s="210"/>
      <c r="J604" s="210"/>
      <c r="K604" s="210"/>
      <c r="L604" s="210"/>
      <c r="M604" s="210"/>
      <c r="N604" s="210"/>
      <c r="O604" s="210"/>
      <c r="P604" s="210"/>
      <c r="Q604" s="210"/>
      <c r="R604" s="210"/>
      <c r="S604" s="210"/>
      <c r="T604" s="210"/>
      <c r="U604" s="210"/>
      <c r="V604" s="210"/>
      <c r="W604" s="210">
        <f>W605+W608</f>
        <v>1326564.19</v>
      </c>
      <c r="X604" s="210">
        <f t="shared" ref="X604:Y604" si="1820">X605+X608</f>
        <v>0</v>
      </c>
      <c r="Y604" s="210">
        <f t="shared" si="1820"/>
        <v>0</v>
      </c>
      <c r="Z604" s="211">
        <f t="shared" ref="Z604:Z610" si="1821">T604+W604</f>
        <v>1326564.19</v>
      </c>
      <c r="AA604" s="211">
        <f t="shared" ref="AA604:AA610" si="1822">U604+X604</f>
        <v>0</v>
      </c>
      <c r="AB604" s="211">
        <f t="shared" ref="AB604:AB610" si="1823">V604+Y604</f>
        <v>0</v>
      </c>
      <c r="AC604" s="210">
        <f>AC605+AC608</f>
        <v>0</v>
      </c>
      <c r="AD604" s="210">
        <f t="shared" ref="AD604:AE604" si="1824">AD605+AD608</f>
        <v>0</v>
      </c>
      <c r="AE604" s="210">
        <f t="shared" si="1824"/>
        <v>0</v>
      </c>
      <c r="AF604" s="211">
        <f t="shared" ref="AF604:AF610" si="1825">Z604+AC604</f>
        <v>1326564.19</v>
      </c>
      <c r="AG604" s="211">
        <f t="shared" ref="AG604:AG610" si="1826">AA604+AD604</f>
        <v>0</v>
      </c>
      <c r="AH604" s="211">
        <f t="shared" ref="AH604:AH610" si="1827">AB604+AE604</f>
        <v>0</v>
      </c>
      <c r="AI604" s="210">
        <f>AI605+AI608</f>
        <v>79000</v>
      </c>
      <c r="AJ604" s="210">
        <f t="shared" ref="AJ604:AK604" si="1828">AJ605+AJ608</f>
        <v>0</v>
      </c>
      <c r="AK604" s="210">
        <f t="shared" si="1828"/>
        <v>0</v>
      </c>
      <c r="AL604" s="211">
        <f t="shared" ref="AL604:AL610" si="1829">AF604+AI604</f>
        <v>1405564.19</v>
      </c>
      <c r="AM604" s="211">
        <f t="shared" ref="AM604:AM610" si="1830">AG604+AJ604</f>
        <v>0</v>
      </c>
      <c r="AN604" s="211">
        <f t="shared" ref="AN604:AN610" si="1831">AH604+AK604</f>
        <v>0</v>
      </c>
      <c r="AO604" s="210">
        <f>AO605+AO608</f>
        <v>-500721</v>
      </c>
      <c r="AP604" s="210">
        <f t="shared" ref="AP604:AQ604" si="1832">AP605+AP608</f>
        <v>0</v>
      </c>
      <c r="AQ604" s="210">
        <f t="shared" si="1832"/>
        <v>0</v>
      </c>
      <c r="AR604" s="211">
        <f t="shared" ref="AR604:AR610" si="1833">AL604+AO604</f>
        <v>904843.19</v>
      </c>
      <c r="AS604" s="211">
        <f t="shared" ref="AS604:AS610" si="1834">AM604+AP604</f>
        <v>0</v>
      </c>
      <c r="AT604" s="211">
        <f t="shared" ref="AT604:AT610" si="1835">AN604+AQ604</f>
        <v>0</v>
      </c>
    </row>
    <row r="605" spans="1:46" s="47" customFormat="1">
      <c r="A605" s="151"/>
      <c r="B605" s="99" t="s">
        <v>304</v>
      </c>
      <c r="C605" s="40" t="s">
        <v>414</v>
      </c>
      <c r="D605" s="40" t="s">
        <v>21</v>
      </c>
      <c r="E605" s="40" t="s">
        <v>99</v>
      </c>
      <c r="F605" s="40" t="s">
        <v>128</v>
      </c>
      <c r="G605" s="41"/>
      <c r="H605" s="170"/>
      <c r="I605" s="170"/>
      <c r="J605" s="170"/>
      <c r="K605" s="170"/>
      <c r="L605" s="170"/>
      <c r="M605" s="170"/>
      <c r="N605" s="170"/>
      <c r="O605" s="170"/>
      <c r="P605" s="170"/>
      <c r="Q605" s="170"/>
      <c r="R605" s="170"/>
      <c r="S605" s="170"/>
      <c r="T605" s="170"/>
      <c r="U605" s="170"/>
      <c r="V605" s="170"/>
      <c r="W605" s="170">
        <f>W606</f>
        <v>70843.19</v>
      </c>
      <c r="X605" s="170">
        <f t="shared" ref="X605:Y606" si="1836">X606</f>
        <v>0</v>
      </c>
      <c r="Y605" s="170">
        <f t="shared" si="1836"/>
        <v>0</v>
      </c>
      <c r="Z605" s="66">
        <f t="shared" si="1821"/>
        <v>70843.19</v>
      </c>
      <c r="AA605" s="66">
        <f t="shared" si="1822"/>
        <v>0</v>
      </c>
      <c r="AB605" s="66">
        <f t="shared" si="1823"/>
        <v>0</v>
      </c>
      <c r="AC605" s="170">
        <f>AC606</f>
        <v>0</v>
      </c>
      <c r="AD605" s="170">
        <f t="shared" ref="AD605:AE606" si="1837">AD606</f>
        <v>0</v>
      </c>
      <c r="AE605" s="170">
        <f t="shared" si="1837"/>
        <v>0</v>
      </c>
      <c r="AF605" s="66">
        <f t="shared" si="1825"/>
        <v>70843.19</v>
      </c>
      <c r="AG605" s="66">
        <f t="shared" si="1826"/>
        <v>0</v>
      </c>
      <c r="AH605" s="66">
        <f t="shared" si="1827"/>
        <v>0</v>
      </c>
      <c r="AI605" s="170">
        <f>AI606</f>
        <v>79000</v>
      </c>
      <c r="AJ605" s="170">
        <f t="shared" ref="AJ605:AK606" si="1838">AJ606</f>
        <v>0</v>
      </c>
      <c r="AK605" s="170">
        <f t="shared" si="1838"/>
        <v>0</v>
      </c>
      <c r="AL605" s="66">
        <f t="shared" si="1829"/>
        <v>149843.19</v>
      </c>
      <c r="AM605" s="66">
        <f t="shared" si="1830"/>
        <v>0</v>
      </c>
      <c r="AN605" s="66">
        <f t="shared" si="1831"/>
        <v>0</v>
      </c>
      <c r="AO605" s="170">
        <f>AO606</f>
        <v>0</v>
      </c>
      <c r="AP605" s="170">
        <f t="shared" ref="AP605:AQ606" si="1839">AP606</f>
        <v>0</v>
      </c>
      <c r="AQ605" s="170">
        <f t="shared" si="1839"/>
        <v>0</v>
      </c>
      <c r="AR605" s="66">
        <f t="shared" si="1833"/>
        <v>149843.19</v>
      </c>
      <c r="AS605" s="66">
        <f t="shared" si="1834"/>
        <v>0</v>
      </c>
      <c r="AT605" s="66">
        <f t="shared" si="1835"/>
        <v>0</v>
      </c>
    </row>
    <row r="606" spans="1:46" s="47" customFormat="1" ht="25.5">
      <c r="A606" s="151"/>
      <c r="B606" s="99" t="s">
        <v>207</v>
      </c>
      <c r="C606" s="40" t="s">
        <v>414</v>
      </c>
      <c r="D606" s="40" t="s">
        <v>21</v>
      </c>
      <c r="E606" s="40" t="s">
        <v>99</v>
      </c>
      <c r="F606" s="40" t="s">
        <v>128</v>
      </c>
      <c r="G606" s="41" t="s">
        <v>32</v>
      </c>
      <c r="H606" s="170"/>
      <c r="I606" s="170"/>
      <c r="J606" s="170"/>
      <c r="K606" s="170"/>
      <c r="L606" s="170"/>
      <c r="M606" s="170"/>
      <c r="N606" s="170"/>
      <c r="O606" s="170"/>
      <c r="P606" s="170"/>
      <c r="Q606" s="170"/>
      <c r="R606" s="170"/>
      <c r="S606" s="170"/>
      <c r="T606" s="170"/>
      <c r="U606" s="170"/>
      <c r="V606" s="170"/>
      <c r="W606" s="170">
        <f>W607</f>
        <v>70843.19</v>
      </c>
      <c r="X606" s="170">
        <f t="shared" si="1836"/>
        <v>0</v>
      </c>
      <c r="Y606" s="170">
        <f t="shared" si="1836"/>
        <v>0</v>
      </c>
      <c r="Z606" s="66">
        <f t="shared" si="1821"/>
        <v>70843.19</v>
      </c>
      <c r="AA606" s="66">
        <f t="shared" si="1822"/>
        <v>0</v>
      </c>
      <c r="AB606" s="66">
        <f t="shared" si="1823"/>
        <v>0</v>
      </c>
      <c r="AC606" s="170">
        <f>AC607</f>
        <v>0</v>
      </c>
      <c r="AD606" s="170">
        <f t="shared" si="1837"/>
        <v>0</v>
      </c>
      <c r="AE606" s="170">
        <f t="shared" si="1837"/>
        <v>0</v>
      </c>
      <c r="AF606" s="66">
        <f t="shared" si="1825"/>
        <v>70843.19</v>
      </c>
      <c r="AG606" s="66">
        <f t="shared" si="1826"/>
        <v>0</v>
      </c>
      <c r="AH606" s="66">
        <f t="shared" si="1827"/>
        <v>0</v>
      </c>
      <c r="AI606" s="170">
        <f>AI607</f>
        <v>79000</v>
      </c>
      <c r="AJ606" s="170">
        <f t="shared" si="1838"/>
        <v>0</v>
      </c>
      <c r="AK606" s="170">
        <f t="shared" si="1838"/>
        <v>0</v>
      </c>
      <c r="AL606" s="66">
        <f t="shared" si="1829"/>
        <v>149843.19</v>
      </c>
      <c r="AM606" s="66">
        <f t="shared" si="1830"/>
        <v>0</v>
      </c>
      <c r="AN606" s="66">
        <f t="shared" si="1831"/>
        <v>0</v>
      </c>
      <c r="AO606" s="170">
        <f>AO607</f>
        <v>0</v>
      </c>
      <c r="AP606" s="170">
        <f t="shared" si="1839"/>
        <v>0</v>
      </c>
      <c r="AQ606" s="170">
        <f t="shared" si="1839"/>
        <v>0</v>
      </c>
      <c r="AR606" s="66">
        <f t="shared" si="1833"/>
        <v>149843.19</v>
      </c>
      <c r="AS606" s="66">
        <f t="shared" si="1834"/>
        <v>0</v>
      </c>
      <c r="AT606" s="66">
        <f t="shared" si="1835"/>
        <v>0</v>
      </c>
    </row>
    <row r="607" spans="1:46" s="47" customFormat="1" ht="25.5">
      <c r="A607" s="151"/>
      <c r="B607" s="99" t="s">
        <v>34</v>
      </c>
      <c r="C607" s="40" t="s">
        <v>414</v>
      </c>
      <c r="D607" s="40" t="s">
        <v>21</v>
      </c>
      <c r="E607" s="40" t="s">
        <v>99</v>
      </c>
      <c r="F607" s="40" t="s">
        <v>128</v>
      </c>
      <c r="G607" s="41" t="s">
        <v>33</v>
      </c>
      <c r="H607" s="170"/>
      <c r="I607" s="170"/>
      <c r="J607" s="170"/>
      <c r="K607" s="170"/>
      <c r="L607" s="170"/>
      <c r="M607" s="170"/>
      <c r="N607" s="170"/>
      <c r="O607" s="170"/>
      <c r="P607" s="170"/>
      <c r="Q607" s="170"/>
      <c r="R607" s="170"/>
      <c r="S607" s="170"/>
      <c r="T607" s="170"/>
      <c r="U607" s="170"/>
      <c r="V607" s="170"/>
      <c r="W607" s="170">
        <v>70843.19</v>
      </c>
      <c r="X607" s="170"/>
      <c r="Y607" s="170"/>
      <c r="Z607" s="66">
        <f t="shared" si="1821"/>
        <v>70843.19</v>
      </c>
      <c r="AA607" s="66">
        <f t="shared" si="1822"/>
        <v>0</v>
      </c>
      <c r="AB607" s="66">
        <f t="shared" si="1823"/>
        <v>0</v>
      </c>
      <c r="AC607" s="170"/>
      <c r="AD607" s="170"/>
      <c r="AE607" s="170"/>
      <c r="AF607" s="66">
        <f t="shared" si="1825"/>
        <v>70843.19</v>
      </c>
      <c r="AG607" s="66">
        <f t="shared" si="1826"/>
        <v>0</v>
      </c>
      <c r="AH607" s="66">
        <f t="shared" si="1827"/>
        <v>0</v>
      </c>
      <c r="AI607" s="170">
        <v>79000</v>
      </c>
      <c r="AJ607" s="170"/>
      <c r="AK607" s="170"/>
      <c r="AL607" s="66">
        <f t="shared" si="1829"/>
        <v>149843.19</v>
      </c>
      <c r="AM607" s="66">
        <f t="shared" si="1830"/>
        <v>0</v>
      </c>
      <c r="AN607" s="66">
        <f t="shared" si="1831"/>
        <v>0</v>
      </c>
      <c r="AO607" s="170"/>
      <c r="AP607" s="170"/>
      <c r="AQ607" s="170"/>
      <c r="AR607" s="66">
        <f t="shared" si="1833"/>
        <v>149843.19</v>
      </c>
      <c r="AS607" s="66">
        <f t="shared" si="1834"/>
        <v>0</v>
      </c>
      <c r="AT607" s="66">
        <f t="shared" si="1835"/>
        <v>0</v>
      </c>
    </row>
    <row r="608" spans="1:46" s="47" customFormat="1" ht="38.25">
      <c r="A608" s="151"/>
      <c r="B608" s="99" t="s">
        <v>416</v>
      </c>
      <c r="C608" s="40" t="s">
        <v>414</v>
      </c>
      <c r="D608" s="40" t="s">
        <v>21</v>
      </c>
      <c r="E608" s="40" t="s">
        <v>99</v>
      </c>
      <c r="F608" s="40" t="s">
        <v>415</v>
      </c>
      <c r="G608" s="41"/>
      <c r="H608" s="170"/>
      <c r="I608" s="170"/>
      <c r="J608" s="170"/>
      <c r="K608" s="170"/>
      <c r="L608" s="170"/>
      <c r="M608" s="170"/>
      <c r="N608" s="170"/>
      <c r="O608" s="170"/>
      <c r="P608" s="170"/>
      <c r="Q608" s="170"/>
      <c r="R608" s="170"/>
      <c r="S608" s="170"/>
      <c r="T608" s="170"/>
      <c r="U608" s="170"/>
      <c r="V608" s="170"/>
      <c r="W608" s="170">
        <f>W609</f>
        <v>1255721</v>
      </c>
      <c r="X608" s="170">
        <f t="shared" ref="X608:Y609" si="1840">X609</f>
        <v>0</v>
      </c>
      <c r="Y608" s="170">
        <f t="shared" si="1840"/>
        <v>0</v>
      </c>
      <c r="Z608" s="66">
        <f t="shared" si="1821"/>
        <v>1255721</v>
      </c>
      <c r="AA608" s="66">
        <f t="shared" si="1822"/>
        <v>0</v>
      </c>
      <c r="AB608" s="66">
        <f t="shared" si="1823"/>
        <v>0</v>
      </c>
      <c r="AC608" s="170">
        <f>AC609</f>
        <v>0</v>
      </c>
      <c r="AD608" s="170">
        <f t="shared" ref="AD608:AE609" si="1841">AD609</f>
        <v>0</v>
      </c>
      <c r="AE608" s="170">
        <f t="shared" si="1841"/>
        <v>0</v>
      </c>
      <c r="AF608" s="66">
        <f t="shared" si="1825"/>
        <v>1255721</v>
      </c>
      <c r="AG608" s="66">
        <f t="shared" si="1826"/>
        <v>0</v>
      </c>
      <c r="AH608" s="66">
        <f t="shared" si="1827"/>
        <v>0</v>
      </c>
      <c r="AI608" s="170">
        <f>AI609</f>
        <v>0</v>
      </c>
      <c r="AJ608" s="170">
        <f t="shared" ref="AJ608:AK609" si="1842">AJ609</f>
        <v>0</v>
      </c>
      <c r="AK608" s="170">
        <f t="shared" si="1842"/>
        <v>0</v>
      </c>
      <c r="AL608" s="66">
        <f t="shared" si="1829"/>
        <v>1255721</v>
      </c>
      <c r="AM608" s="66">
        <f t="shared" si="1830"/>
        <v>0</v>
      </c>
      <c r="AN608" s="66">
        <f t="shared" si="1831"/>
        <v>0</v>
      </c>
      <c r="AO608" s="170">
        <f>AO609</f>
        <v>-500721</v>
      </c>
      <c r="AP608" s="170">
        <f t="shared" ref="AP608:AQ609" si="1843">AP609</f>
        <v>0</v>
      </c>
      <c r="AQ608" s="170">
        <f t="shared" si="1843"/>
        <v>0</v>
      </c>
      <c r="AR608" s="66">
        <f t="shared" si="1833"/>
        <v>755000</v>
      </c>
      <c r="AS608" s="66">
        <f t="shared" si="1834"/>
        <v>0</v>
      </c>
      <c r="AT608" s="66">
        <f t="shared" si="1835"/>
        <v>0</v>
      </c>
    </row>
    <row r="609" spans="1:46" s="47" customFormat="1" ht="25.5">
      <c r="A609" s="151"/>
      <c r="B609" s="99" t="s">
        <v>207</v>
      </c>
      <c r="C609" s="40" t="s">
        <v>414</v>
      </c>
      <c r="D609" s="40" t="s">
        <v>21</v>
      </c>
      <c r="E609" s="40" t="s">
        <v>99</v>
      </c>
      <c r="F609" s="40" t="s">
        <v>415</v>
      </c>
      <c r="G609" s="41" t="s">
        <v>32</v>
      </c>
      <c r="H609" s="170"/>
      <c r="I609" s="170"/>
      <c r="J609" s="170"/>
      <c r="K609" s="170"/>
      <c r="L609" s="170"/>
      <c r="M609" s="170"/>
      <c r="N609" s="170"/>
      <c r="O609" s="170"/>
      <c r="P609" s="170"/>
      <c r="Q609" s="170"/>
      <c r="R609" s="170"/>
      <c r="S609" s="170"/>
      <c r="T609" s="170"/>
      <c r="U609" s="170"/>
      <c r="V609" s="170"/>
      <c r="W609" s="170">
        <f>W610</f>
        <v>1255721</v>
      </c>
      <c r="X609" s="170">
        <f t="shared" si="1840"/>
        <v>0</v>
      </c>
      <c r="Y609" s="170">
        <f t="shared" si="1840"/>
        <v>0</v>
      </c>
      <c r="Z609" s="66">
        <f t="shared" si="1821"/>
        <v>1255721</v>
      </c>
      <c r="AA609" s="66">
        <f t="shared" si="1822"/>
        <v>0</v>
      </c>
      <c r="AB609" s="66">
        <f t="shared" si="1823"/>
        <v>0</v>
      </c>
      <c r="AC609" s="170">
        <f>AC610</f>
        <v>0</v>
      </c>
      <c r="AD609" s="170">
        <f t="shared" si="1841"/>
        <v>0</v>
      </c>
      <c r="AE609" s="170">
        <f t="shared" si="1841"/>
        <v>0</v>
      </c>
      <c r="AF609" s="66">
        <f t="shared" si="1825"/>
        <v>1255721</v>
      </c>
      <c r="AG609" s="66">
        <f t="shared" si="1826"/>
        <v>0</v>
      </c>
      <c r="AH609" s="66">
        <f t="shared" si="1827"/>
        <v>0</v>
      </c>
      <c r="AI609" s="170">
        <f>AI610</f>
        <v>0</v>
      </c>
      <c r="AJ609" s="170">
        <f t="shared" si="1842"/>
        <v>0</v>
      </c>
      <c r="AK609" s="170">
        <f t="shared" si="1842"/>
        <v>0</v>
      </c>
      <c r="AL609" s="66">
        <f t="shared" si="1829"/>
        <v>1255721</v>
      </c>
      <c r="AM609" s="66">
        <f t="shared" si="1830"/>
        <v>0</v>
      </c>
      <c r="AN609" s="66">
        <f t="shared" si="1831"/>
        <v>0</v>
      </c>
      <c r="AO609" s="170">
        <f>AO610</f>
        <v>-500721</v>
      </c>
      <c r="AP609" s="170">
        <f t="shared" si="1843"/>
        <v>0</v>
      </c>
      <c r="AQ609" s="170">
        <f t="shared" si="1843"/>
        <v>0</v>
      </c>
      <c r="AR609" s="66">
        <f t="shared" si="1833"/>
        <v>755000</v>
      </c>
      <c r="AS609" s="66">
        <f t="shared" si="1834"/>
        <v>0</v>
      </c>
      <c r="AT609" s="66">
        <f t="shared" si="1835"/>
        <v>0</v>
      </c>
    </row>
    <row r="610" spans="1:46" s="47" customFormat="1" ht="25.5">
      <c r="A610" s="151"/>
      <c r="B610" s="99" t="s">
        <v>34</v>
      </c>
      <c r="C610" s="40" t="s">
        <v>414</v>
      </c>
      <c r="D610" s="40" t="s">
        <v>21</v>
      </c>
      <c r="E610" s="40" t="s">
        <v>99</v>
      </c>
      <c r="F610" s="40" t="s">
        <v>415</v>
      </c>
      <c r="G610" s="41" t="s">
        <v>33</v>
      </c>
      <c r="H610" s="170"/>
      <c r="I610" s="170"/>
      <c r="J610" s="170"/>
      <c r="K610" s="170"/>
      <c r="L610" s="170"/>
      <c r="M610" s="170"/>
      <c r="N610" s="170"/>
      <c r="O610" s="170"/>
      <c r="P610" s="170"/>
      <c r="Q610" s="170"/>
      <c r="R610" s="170"/>
      <c r="S610" s="170"/>
      <c r="T610" s="170"/>
      <c r="U610" s="170"/>
      <c r="V610" s="170"/>
      <c r="W610" s="170">
        <v>1255721</v>
      </c>
      <c r="X610" s="170"/>
      <c r="Y610" s="170"/>
      <c r="Z610" s="66">
        <f t="shared" si="1821"/>
        <v>1255721</v>
      </c>
      <c r="AA610" s="66">
        <f t="shared" si="1822"/>
        <v>0</v>
      </c>
      <c r="AB610" s="66">
        <f t="shared" si="1823"/>
        <v>0</v>
      </c>
      <c r="AC610" s="170"/>
      <c r="AD610" s="170"/>
      <c r="AE610" s="170"/>
      <c r="AF610" s="66">
        <f t="shared" si="1825"/>
        <v>1255721</v>
      </c>
      <c r="AG610" s="66">
        <f t="shared" si="1826"/>
        <v>0</v>
      </c>
      <c r="AH610" s="66">
        <f t="shared" si="1827"/>
        <v>0</v>
      </c>
      <c r="AI610" s="170"/>
      <c r="AJ610" s="170"/>
      <c r="AK610" s="170"/>
      <c r="AL610" s="66">
        <f t="shared" si="1829"/>
        <v>1255721</v>
      </c>
      <c r="AM610" s="66">
        <f t="shared" si="1830"/>
        <v>0</v>
      </c>
      <c r="AN610" s="66">
        <f t="shared" si="1831"/>
        <v>0</v>
      </c>
      <c r="AO610" s="170">
        <v>-500721</v>
      </c>
      <c r="AP610" s="170"/>
      <c r="AQ610" s="170"/>
      <c r="AR610" s="66">
        <f t="shared" si="1833"/>
        <v>755000</v>
      </c>
      <c r="AS610" s="66">
        <f t="shared" si="1834"/>
        <v>0</v>
      </c>
      <c r="AT610" s="66">
        <f t="shared" si="1835"/>
        <v>0</v>
      </c>
    </row>
    <row r="611" spans="1:46" s="47" customFormat="1">
      <c r="A611" s="151"/>
      <c r="B611" s="99"/>
      <c r="C611" s="39"/>
      <c r="D611" s="39"/>
      <c r="E611" s="39"/>
      <c r="F611" s="39"/>
      <c r="G611" s="42"/>
      <c r="H611" s="170"/>
      <c r="I611" s="170"/>
      <c r="J611" s="170"/>
      <c r="K611" s="170"/>
      <c r="L611" s="170"/>
      <c r="M611" s="170"/>
      <c r="N611" s="170"/>
      <c r="O611" s="170"/>
      <c r="P611" s="170"/>
      <c r="Q611" s="170"/>
      <c r="R611" s="170"/>
      <c r="S611" s="170"/>
      <c r="T611" s="170"/>
      <c r="U611" s="170"/>
      <c r="V611" s="170"/>
      <c r="W611" s="170"/>
      <c r="X611" s="170"/>
      <c r="Y611" s="170"/>
      <c r="Z611" s="66"/>
      <c r="AA611" s="66"/>
      <c r="AB611" s="66"/>
      <c r="AC611" s="170"/>
      <c r="AD611" s="170"/>
      <c r="AE611" s="170"/>
      <c r="AF611" s="66"/>
      <c r="AG611" s="66"/>
      <c r="AH611" s="66"/>
      <c r="AI611" s="170"/>
      <c r="AJ611" s="170"/>
      <c r="AK611" s="170"/>
      <c r="AL611" s="66"/>
      <c r="AM611" s="66"/>
      <c r="AN611" s="66"/>
      <c r="AO611" s="170"/>
      <c r="AP611" s="170"/>
      <c r="AQ611" s="170"/>
      <c r="AR611" s="66"/>
      <c r="AS611" s="66"/>
      <c r="AT611" s="66"/>
    </row>
    <row r="612" spans="1:46" s="155" customFormat="1" ht="45">
      <c r="A612" s="90">
        <v>23</v>
      </c>
      <c r="B612" s="209" t="s">
        <v>423</v>
      </c>
      <c r="C612" s="138" t="s">
        <v>418</v>
      </c>
      <c r="D612" s="138" t="s">
        <v>21</v>
      </c>
      <c r="E612" s="138" t="s">
        <v>99</v>
      </c>
      <c r="F612" s="138" t="s">
        <v>100</v>
      </c>
      <c r="G612" s="139"/>
      <c r="H612" s="210"/>
      <c r="I612" s="210"/>
      <c r="J612" s="210"/>
      <c r="K612" s="210"/>
      <c r="L612" s="210"/>
      <c r="M612" s="210"/>
      <c r="N612" s="210"/>
      <c r="O612" s="210"/>
      <c r="P612" s="210"/>
      <c r="Q612" s="210"/>
      <c r="R612" s="210"/>
      <c r="S612" s="210"/>
      <c r="T612" s="210">
        <f>T613+T638</f>
        <v>0</v>
      </c>
      <c r="U612" s="210">
        <f t="shared" ref="U612:V612" si="1844">U613+U638</f>
        <v>0</v>
      </c>
      <c r="V612" s="210">
        <f t="shared" si="1844"/>
        <v>0</v>
      </c>
      <c r="W612" s="210">
        <f t="shared" ref="W612" si="1845">W613+W638</f>
        <v>7411422</v>
      </c>
      <c r="X612" s="210">
        <f t="shared" ref="X612" si="1846">X613+X638</f>
        <v>0</v>
      </c>
      <c r="Y612" s="210">
        <f t="shared" ref="Y612" si="1847">Y613+Y638</f>
        <v>0</v>
      </c>
      <c r="Z612" s="211">
        <f t="shared" ref="Z612:Z662" si="1848">T612+W612</f>
        <v>7411422</v>
      </c>
      <c r="AA612" s="211">
        <f t="shared" ref="AA612:AA662" si="1849">U612+X612</f>
        <v>0</v>
      </c>
      <c r="AB612" s="211">
        <f t="shared" ref="AB612:AB662" si="1850">V612+Y612</f>
        <v>0</v>
      </c>
      <c r="AC612" s="210">
        <f t="shared" ref="AC612:AE612" si="1851">AC613+AC638</f>
        <v>0</v>
      </c>
      <c r="AD612" s="210">
        <f t="shared" si="1851"/>
        <v>0</v>
      </c>
      <c r="AE612" s="210">
        <f t="shared" si="1851"/>
        <v>0</v>
      </c>
      <c r="AF612" s="211">
        <f t="shared" ref="AF612:AF662" si="1852">Z612+AC612</f>
        <v>7411422</v>
      </c>
      <c r="AG612" s="211">
        <f t="shared" ref="AG612:AG662" si="1853">AA612+AD612</f>
        <v>0</v>
      </c>
      <c r="AH612" s="211">
        <f t="shared" ref="AH612:AH662" si="1854">AB612+AE612</f>
        <v>0</v>
      </c>
      <c r="AI612" s="210">
        <f t="shared" ref="AI612:AK612" si="1855">AI613+AI638</f>
        <v>0</v>
      </c>
      <c r="AJ612" s="210">
        <f t="shared" si="1855"/>
        <v>600000</v>
      </c>
      <c r="AK612" s="210">
        <f t="shared" si="1855"/>
        <v>0</v>
      </c>
      <c r="AL612" s="211">
        <f t="shared" ref="AL612:AL662" si="1856">AF612+AI612</f>
        <v>7411422</v>
      </c>
      <c r="AM612" s="211">
        <f t="shared" ref="AM612:AM662" si="1857">AG612+AJ612</f>
        <v>600000</v>
      </c>
      <c r="AN612" s="211">
        <f t="shared" ref="AN612:AN662" si="1858">AH612+AK612</f>
        <v>0</v>
      </c>
      <c r="AO612" s="210">
        <f t="shared" ref="AO612:AQ612" si="1859">AO613+AO638</f>
        <v>0</v>
      </c>
      <c r="AP612" s="210">
        <f t="shared" si="1859"/>
        <v>0</v>
      </c>
      <c r="AQ612" s="210">
        <f t="shared" si="1859"/>
        <v>0</v>
      </c>
      <c r="AR612" s="211">
        <f t="shared" ref="AR612:AR662" si="1860">AL612+AO612</f>
        <v>7411422</v>
      </c>
      <c r="AS612" s="211">
        <f t="shared" ref="AS612:AS662" si="1861">AM612+AP612</f>
        <v>600000</v>
      </c>
      <c r="AT612" s="211">
        <f t="shared" ref="AT612:AT662" si="1862">AN612+AQ612</f>
        <v>0</v>
      </c>
    </row>
    <row r="613" spans="1:46" s="47" customFormat="1" ht="25.5">
      <c r="A613" s="151"/>
      <c r="B613" s="99" t="s">
        <v>424</v>
      </c>
      <c r="C613" s="40" t="s">
        <v>418</v>
      </c>
      <c r="D613" s="40" t="s">
        <v>21</v>
      </c>
      <c r="E613" s="40" t="s">
        <v>99</v>
      </c>
      <c r="F613" s="40" t="s">
        <v>419</v>
      </c>
      <c r="G613" s="41"/>
      <c r="H613" s="170"/>
      <c r="I613" s="170"/>
      <c r="J613" s="170"/>
      <c r="K613" s="170"/>
      <c r="L613" s="170"/>
      <c r="M613" s="170"/>
      <c r="N613" s="170"/>
      <c r="O613" s="170"/>
      <c r="P613" s="170"/>
      <c r="Q613" s="170"/>
      <c r="R613" s="170"/>
      <c r="S613" s="170"/>
      <c r="T613" s="170"/>
      <c r="U613" s="170"/>
      <c r="V613" s="170"/>
      <c r="W613" s="170">
        <f>W614+W617+W620+W623+W626+W629+W632+W635</f>
        <v>411422</v>
      </c>
      <c r="X613" s="170">
        <f t="shared" ref="X613:Y613" si="1863">X614+X617+X620+X623+X626+X629+X632+X635</f>
        <v>0</v>
      </c>
      <c r="Y613" s="170">
        <f t="shared" si="1863"/>
        <v>0</v>
      </c>
      <c r="Z613" s="66">
        <f t="shared" si="1848"/>
        <v>411422</v>
      </c>
      <c r="AA613" s="66">
        <f t="shared" si="1849"/>
        <v>0</v>
      </c>
      <c r="AB613" s="66">
        <f t="shared" si="1850"/>
        <v>0</v>
      </c>
      <c r="AC613" s="170">
        <f>AC614+AC617+AC620+AC623+AC626+AC629+AC632+AC635</f>
        <v>0</v>
      </c>
      <c r="AD613" s="170">
        <f t="shared" ref="AD613:AE613" si="1864">AD614+AD617+AD620+AD623+AD626+AD629+AD632+AD635</f>
        <v>0</v>
      </c>
      <c r="AE613" s="170">
        <f t="shared" si="1864"/>
        <v>0</v>
      </c>
      <c r="AF613" s="66">
        <f t="shared" si="1852"/>
        <v>411422</v>
      </c>
      <c r="AG613" s="66">
        <f t="shared" si="1853"/>
        <v>0</v>
      </c>
      <c r="AH613" s="66">
        <f t="shared" si="1854"/>
        <v>0</v>
      </c>
      <c r="AI613" s="170">
        <f>AI614+AI617+AI620+AI623+AI626+AI629+AI632+AI635</f>
        <v>0</v>
      </c>
      <c r="AJ613" s="170">
        <v>600000</v>
      </c>
      <c r="AK613" s="170">
        <f t="shared" ref="AK613" si="1865">AK614+AK617+AK620+AK623+AK626+AK629+AK632+AK635</f>
        <v>0</v>
      </c>
      <c r="AL613" s="66">
        <f t="shared" si="1856"/>
        <v>411422</v>
      </c>
      <c r="AM613" s="66">
        <f t="shared" si="1857"/>
        <v>600000</v>
      </c>
      <c r="AN613" s="66">
        <f t="shared" si="1858"/>
        <v>0</v>
      </c>
      <c r="AO613" s="170">
        <f>AO614+AO617+AO620+AO623+AO626+AO629+AO632+AO635</f>
        <v>0</v>
      </c>
      <c r="AP613" s="170"/>
      <c r="AQ613" s="170">
        <f t="shared" ref="AQ613" si="1866">AQ614+AQ617+AQ620+AQ623+AQ626+AQ629+AQ632+AQ635</f>
        <v>0</v>
      </c>
      <c r="AR613" s="66">
        <f t="shared" si="1860"/>
        <v>411422</v>
      </c>
      <c r="AS613" s="66">
        <f t="shared" si="1861"/>
        <v>600000</v>
      </c>
      <c r="AT613" s="66">
        <f t="shared" si="1862"/>
        <v>0</v>
      </c>
    </row>
    <row r="614" spans="1:46" s="47" customFormat="1">
      <c r="A614" s="151"/>
      <c r="B614" s="99" t="s">
        <v>444</v>
      </c>
      <c r="C614" s="40" t="s">
        <v>418</v>
      </c>
      <c r="D614" s="40" t="s">
        <v>21</v>
      </c>
      <c r="E614" s="40" t="s">
        <v>99</v>
      </c>
      <c r="F614" s="40" t="s">
        <v>442</v>
      </c>
      <c r="G614" s="41"/>
      <c r="H614" s="170"/>
      <c r="I614" s="170"/>
      <c r="J614" s="170"/>
      <c r="K614" s="170"/>
      <c r="L614" s="170"/>
      <c r="M614" s="170"/>
      <c r="N614" s="170"/>
      <c r="O614" s="170"/>
      <c r="P614" s="170"/>
      <c r="Q614" s="170"/>
      <c r="R614" s="170"/>
      <c r="S614" s="170"/>
      <c r="T614" s="170"/>
      <c r="U614" s="170"/>
      <c r="V614" s="170"/>
      <c r="W614" s="170">
        <f>W615</f>
        <v>70407</v>
      </c>
      <c r="X614" s="170">
        <f t="shared" ref="X614:Y615" si="1867">X615</f>
        <v>0</v>
      </c>
      <c r="Y614" s="170">
        <f t="shared" si="1867"/>
        <v>0</v>
      </c>
      <c r="Z614" s="66">
        <f t="shared" si="1848"/>
        <v>70407</v>
      </c>
      <c r="AA614" s="66">
        <f t="shared" si="1849"/>
        <v>0</v>
      </c>
      <c r="AB614" s="66">
        <f t="shared" si="1850"/>
        <v>0</v>
      </c>
      <c r="AC614" s="170">
        <f>AC615</f>
        <v>0</v>
      </c>
      <c r="AD614" s="170">
        <f t="shared" ref="AD614:AE615" si="1868">AD615</f>
        <v>0</v>
      </c>
      <c r="AE614" s="170">
        <f t="shared" si="1868"/>
        <v>0</v>
      </c>
      <c r="AF614" s="66">
        <f t="shared" si="1852"/>
        <v>70407</v>
      </c>
      <c r="AG614" s="66">
        <f t="shared" si="1853"/>
        <v>0</v>
      </c>
      <c r="AH614" s="66">
        <f t="shared" si="1854"/>
        <v>0</v>
      </c>
      <c r="AI614" s="170">
        <f>AI615</f>
        <v>0</v>
      </c>
      <c r="AJ614" s="170">
        <f t="shared" ref="AJ614:AK615" si="1869">AJ615</f>
        <v>0</v>
      </c>
      <c r="AK614" s="170">
        <f t="shared" si="1869"/>
        <v>0</v>
      </c>
      <c r="AL614" s="66">
        <f t="shared" si="1856"/>
        <v>70407</v>
      </c>
      <c r="AM614" s="66">
        <f t="shared" si="1857"/>
        <v>0</v>
      </c>
      <c r="AN614" s="66">
        <f t="shared" si="1858"/>
        <v>0</v>
      </c>
      <c r="AO614" s="170">
        <f>AO615</f>
        <v>0</v>
      </c>
      <c r="AP614" s="170">
        <f t="shared" ref="AP614:AQ615" si="1870">AP615</f>
        <v>0</v>
      </c>
      <c r="AQ614" s="170">
        <f t="shared" si="1870"/>
        <v>0</v>
      </c>
      <c r="AR614" s="66">
        <f t="shared" si="1860"/>
        <v>70407</v>
      </c>
      <c r="AS614" s="66">
        <f t="shared" si="1861"/>
        <v>0</v>
      </c>
      <c r="AT614" s="66">
        <f t="shared" si="1862"/>
        <v>0</v>
      </c>
    </row>
    <row r="615" spans="1:46" s="47" customFormat="1" ht="25.5">
      <c r="A615" s="151"/>
      <c r="B615" s="99" t="s">
        <v>207</v>
      </c>
      <c r="C615" s="40" t="s">
        <v>418</v>
      </c>
      <c r="D615" s="40" t="s">
        <v>21</v>
      </c>
      <c r="E615" s="40" t="s">
        <v>99</v>
      </c>
      <c r="F615" s="40" t="s">
        <v>442</v>
      </c>
      <c r="G615" s="41" t="s">
        <v>32</v>
      </c>
      <c r="H615" s="170"/>
      <c r="I615" s="170"/>
      <c r="J615" s="170"/>
      <c r="K615" s="170"/>
      <c r="L615" s="170"/>
      <c r="M615" s="170"/>
      <c r="N615" s="170"/>
      <c r="O615" s="170"/>
      <c r="P615" s="170"/>
      <c r="Q615" s="170"/>
      <c r="R615" s="170"/>
      <c r="S615" s="170"/>
      <c r="T615" s="170"/>
      <c r="U615" s="170"/>
      <c r="V615" s="170"/>
      <c r="W615" s="170">
        <f>W616</f>
        <v>70407</v>
      </c>
      <c r="X615" s="170">
        <f t="shared" si="1867"/>
        <v>0</v>
      </c>
      <c r="Y615" s="170">
        <f t="shared" si="1867"/>
        <v>0</v>
      </c>
      <c r="Z615" s="66">
        <f t="shared" si="1848"/>
        <v>70407</v>
      </c>
      <c r="AA615" s="66">
        <f t="shared" si="1849"/>
        <v>0</v>
      </c>
      <c r="AB615" s="66">
        <f t="shared" si="1850"/>
        <v>0</v>
      </c>
      <c r="AC615" s="170">
        <f>AC616</f>
        <v>0</v>
      </c>
      <c r="AD615" s="170">
        <f t="shared" si="1868"/>
        <v>0</v>
      </c>
      <c r="AE615" s="170">
        <f t="shared" si="1868"/>
        <v>0</v>
      </c>
      <c r="AF615" s="66">
        <f t="shared" si="1852"/>
        <v>70407</v>
      </c>
      <c r="AG615" s="66">
        <f t="shared" si="1853"/>
        <v>0</v>
      </c>
      <c r="AH615" s="66">
        <f t="shared" si="1854"/>
        <v>0</v>
      </c>
      <c r="AI615" s="170">
        <f>AI616</f>
        <v>0</v>
      </c>
      <c r="AJ615" s="170">
        <f t="shared" si="1869"/>
        <v>0</v>
      </c>
      <c r="AK615" s="170">
        <f t="shared" si="1869"/>
        <v>0</v>
      </c>
      <c r="AL615" s="66">
        <f t="shared" si="1856"/>
        <v>70407</v>
      </c>
      <c r="AM615" s="66">
        <f t="shared" si="1857"/>
        <v>0</v>
      </c>
      <c r="AN615" s="66">
        <f t="shared" si="1858"/>
        <v>0</v>
      </c>
      <c r="AO615" s="170">
        <f>AO616</f>
        <v>0</v>
      </c>
      <c r="AP615" s="170">
        <f t="shared" si="1870"/>
        <v>0</v>
      </c>
      <c r="AQ615" s="170">
        <f t="shared" si="1870"/>
        <v>0</v>
      </c>
      <c r="AR615" s="66">
        <f t="shared" si="1860"/>
        <v>70407</v>
      </c>
      <c r="AS615" s="66">
        <f t="shared" si="1861"/>
        <v>0</v>
      </c>
      <c r="AT615" s="66">
        <f t="shared" si="1862"/>
        <v>0</v>
      </c>
    </row>
    <row r="616" spans="1:46" s="47" customFormat="1" ht="25.5">
      <c r="A616" s="151"/>
      <c r="B616" s="99" t="s">
        <v>34</v>
      </c>
      <c r="C616" s="40" t="s">
        <v>418</v>
      </c>
      <c r="D616" s="40" t="s">
        <v>21</v>
      </c>
      <c r="E616" s="40" t="s">
        <v>99</v>
      </c>
      <c r="F616" s="40" t="s">
        <v>442</v>
      </c>
      <c r="G616" s="41" t="s">
        <v>33</v>
      </c>
      <c r="H616" s="170"/>
      <c r="I616" s="170"/>
      <c r="J616" s="170"/>
      <c r="K616" s="170"/>
      <c r="L616" s="170"/>
      <c r="M616" s="170"/>
      <c r="N616" s="170"/>
      <c r="O616" s="170"/>
      <c r="P616" s="170"/>
      <c r="Q616" s="170"/>
      <c r="R616" s="170"/>
      <c r="S616" s="170"/>
      <c r="T616" s="170"/>
      <c r="U616" s="170"/>
      <c r="V616" s="170"/>
      <c r="W616" s="170">
        <v>70407</v>
      </c>
      <c r="X616" s="170"/>
      <c r="Y616" s="170"/>
      <c r="Z616" s="66">
        <f t="shared" si="1848"/>
        <v>70407</v>
      </c>
      <c r="AA616" s="66">
        <f t="shared" si="1849"/>
        <v>0</v>
      </c>
      <c r="AB616" s="66">
        <f t="shared" si="1850"/>
        <v>0</v>
      </c>
      <c r="AC616" s="170"/>
      <c r="AD616" s="170"/>
      <c r="AE616" s="170"/>
      <c r="AF616" s="66">
        <f t="shared" si="1852"/>
        <v>70407</v>
      </c>
      <c r="AG616" s="66">
        <f t="shared" si="1853"/>
        <v>0</v>
      </c>
      <c r="AH616" s="66">
        <f t="shared" si="1854"/>
        <v>0</v>
      </c>
      <c r="AI616" s="170"/>
      <c r="AJ616" s="170"/>
      <c r="AK616" s="170"/>
      <c r="AL616" s="66">
        <f t="shared" si="1856"/>
        <v>70407</v>
      </c>
      <c r="AM616" s="66">
        <f t="shared" si="1857"/>
        <v>0</v>
      </c>
      <c r="AN616" s="66">
        <f t="shared" si="1858"/>
        <v>0</v>
      </c>
      <c r="AO616" s="170"/>
      <c r="AP616" s="170"/>
      <c r="AQ616" s="170"/>
      <c r="AR616" s="66">
        <f t="shared" si="1860"/>
        <v>70407</v>
      </c>
      <c r="AS616" s="66">
        <f t="shared" si="1861"/>
        <v>0</v>
      </c>
      <c r="AT616" s="66">
        <f t="shared" si="1862"/>
        <v>0</v>
      </c>
    </row>
    <row r="617" spans="1:46" s="47" customFormat="1" ht="25.5">
      <c r="A617" s="151"/>
      <c r="B617" s="99" t="s">
        <v>426</v>
      </c>
      <c r="C617" s="40" t="s">
        <v>418</v>
      </c>
      <c r="D617" s="40" t="s">
        <v>21</v>
      </c>
      <c r="E617" s="40" t="s">
        <v>99</v>
      </c>
      <c r="F617" s="40" t="s">
        <v>425</v>
      </c>
      <c r="G617" s="41"/>
      <c r="H617" s="170"/>
      <c r="I617" s="170"/>
      <c r="J617" s="170"/>
      <c r="K617" s="170"/>
      <c r="L617" s="170"/>
      <c r="M617" s="170"/>
      <c r="N617" s="170"/>
      <c r="O617" s="170"/>
      <c r="P617" s="170"/>
      <c r="Q617" s="170"/>
      <c r="R617" s="170"/>
      <c r="S617" s="170"/>
      <c r="T617" s="170"/>
      <c r="U617" s="170"/>
      <c r="V617" s="170"/>
      <c r="W617" s="170">
        <f>W618</f>
        <v>70407</v>
      </c>
      <c r="X617" s="170">
        <f t="shared" ref="X617:Y618" si="1871">X618</f>
        <v>0</v>
      </c>
      <c r="Y617" s="170">
        <f t="shared" si="1871"/>
        <v>0</v>
      </c>
      <c r="Z617" s="66">
        <f t="shared" si="1848"/>
        <v>70407</v>
      </c>
      <c r="AA617" s="66">
        <f t="shared" si="1849"/>
        <v>0</v>
      </c>
      <c r="AB617" s="66">
        <f t="shared" si="1850"/>
        <v>0</v>
      </c>
      <c r="AC617" s="170">
        <f>AC618</f>
        <v>0</v>
      </c>
      <c r="AD617" s="170">
        <f t="shared" ref="AD617:AE618" si="1872">AD618</f>
        <v>0</v>
      </c>
      <c r="AE617" s="170">
        <f t="shared" si="1872"/>
        <v>0</v>
      </c>
      <c r="AF617" s="66">
        <f t="shared" si="1852"/>
        <v>70407</v>
      </c>
      <c r="AG617" s="66">
        <f t="shared" si="1853"/>
        <v>0</v>
      </c>
      <c r="AH617" s="66">
        <f t="shared" si="1854"/>
        <v>0</v>
      </c>
      <c r="AI617" s="170">
        <f>AI618</f>
        <v>0</v>
      </c>
      <c r="AJ617" s="170">
        <f t="shared" ref="AJ617:AK618" si="1873">AJ618</f>
        <v>0</v>
      </c>
      <c r="AK617" s="170">
        <f t="shared" si="1873"/>
        <v>0</v>
      </c>
      <c r="AL617" s="66">
        <f t="shared" si="1856"/>
        <v>70407</v>
      </c>
      <c r="AM617" s="66">
        <f t="shared" si="1857"/>
        <v>0</v>
      </c>
      <c r="AN617" s="66">
        <f t="shared" si="1858"/>
        <v>0</v>
      </c>
      <c r="AO617" s="170">
        <f>AO618</f>
        <v>0</v>
      </c>
      <c r="AP617" s="170">
        <f t="shared" ref="AP617:AQ618" si="1874">AP618</f>
        <v>0</v>
      </c>
      <c r="AQ617" s="170">
        <f t="shared" si="1874"/>
        <v>0</v>
      </c>
      <c r="AR617" s="66">
        <f t="shared" si="1860"/>
        <v>70407</v>
      </c>
      <c r="AS617" s="66">
        <f t="shared" si="1861"/>
        <v>0</v>
      </c>
      <c r="AT617" s="66">
        <f t="shared" si="1862"/>
        <v>0</v>
      </c>
    </row>
    <row r="618" spans="1:46" s="47" customFormat="1" ht="25.5">
      <c r="A618" s="151"/>
      <c r="B618" s="99" t="s">
        <v>41</v>
      </c>
      <c r="C618" s="40" t="s">
        <v>418</v>
      </c>
      <c r="D618" s="40" t="s">
        <v>21</v>
      </c>
      <c r="E618" s="40" t="s">
        <v>99</v>
      </c>
      <c r="F618" s="40" t="s">
        <v>425</v>
      </c>
      <c r="G618" s="41" t="s">
        <v>39</v>
      </c>
      <c r="H618" s="170"/>
      <c r="I618" s="170"/>
      <c r="J618" s="170"/>
      <c r="K618" s="170"/>
      <c r="L618" s="170"/>
      <c r="M618" s="170"/>
      <c r="N618" s="170"/>
      <c r="O618" s="170"/>
      <c r="P618" s="170"/>
      <c r="Q618" s="170"/>
      <c r="R618" s="170"/>
      <c r="S618" s="170"/>
      <c r="T618" s="170"/>
      <c r="U618" s="170"/>
      <c r="V618" s="170"/>
      <c r="W618" s="170">
        <f>W619</f>
        <v>70407</v>
      </c>
      <c r="X618" s="170">
        <f t="shared" si="1871"/>
        <v>0</v>
      </c>
      <c r="Y618" s="170">
        <f t="shared" si="1871"/>
        <v>0</v>
      </c>
      <c r="Z618" s="66">
        <f t="shared" si="1848"/>
        <v>70407</v>
      </c>
      <c r="AA618" s="66">
        <f t="shared" si="1849"/>
        <v>0</v>
      </c>
      <c r="AB618" s="66">
        <f t="shared" si="1850"/>
        <v>0</v>
      </c>
      <c r="AC618" s="170">
        <f>AC619</f>
        <v>0</v>
      </c>
      <c r="AD618" s="170">
        <f t="shared" si="1872"/>
        <v>0</v>
      </c>
      <c r="AE618" s="170">
        <f t="shared" si="1872"/>
        <v>0</v>
      </c>
      <c r="AF618" s="66">
        <f t="shared" si="1852"/>
        <v>70407</v>
      </c>
      <c r="AG618" s="66">
        <f t="shared" si="1853"/>
        <v>0</v>
      </c>
      <c r="AH618" s="66">
        <f t="shared" si="1854"/>
        <v>0</v>
      </c>
      <c r="AI618" s="170">
        <f>AI619</f>
        <v>0</v>
      </c>
      <c r="AJ618" s="170">
        <f t="shared" si="1873"/>
        <v>0</v>
      </c>
      <c r="AK618" s="170">
        <f t="shared" si="1873"/>
        <v>0</v>
      </c>
      <c r="AL618" s="66">
        <f t="shared" si="1856"/>
        <v>70407</v>
      </c>
      <c r="AM618" s="66">
        <f t="shared" si="1857"/>
        <v>0</v>
      </c>
      <c r="AN618" s="66">
        <f t="shared" si="1858"/>
        <v>0</v>
      </c>
      <c r="AO618" s="170">
        <f>AO619</f>
        <v>0</v>
      </c>
      <c r="AP618" s="170">
        <f t="shared" si="1874"/>
        <v>0</v>
      </c>
      <c r="AQ618" s="170">
        <f t="shared" si="1874"/>
        <v>0</v>
      </c>
      <c r="AR618" s="66">
        <f t="shared" si="1860"/>
        <v>70407</v>
      </c>
      <c r="AS618" s="66">
        <f t="shared" si="1861"/>
        <v>0</v>
      </c>
      <c r="AT618" s="66">
        <f t="shared" si="1862"/>
        <v>0</v>
      </c>
    </row>
    <row r="619" spans="1:46" s="47" customFormat="1">
      <c r="A619" s="151"/>
      <c r="B619" s="99" t="s">
        <v>42</v>
      </c>
      <c r="C619" s="40" t="s">
        <v>418</v>
      </c>
      <c r="D619" s="40" t="s">
        <v>21</v>
      </c>
      <c r="E619" s="40" t="s">
        <v>99</v>
      </c>
      <c r="F619" s="40" t="s">
        <v>425</v>
      </c>
      <c r="G619" s="41" t="s">
        <v>40</v>
      </c>
      <c r="H619" s="170"/>
      <c r="I619" s="170"/>
      <c r="J619" s="170"/>
      <c r="K619" s="170"/>
      <c r="L619" s="170"/>
      <c r="M619" s="170"/>
      <c r="N619" s="170"/>
      <c r="O619" s="170"/>
      <c r="P619" s="170"/>
      <c r="Q619" s="170"/>
      <c r="R619" s="170"/>
      <c r="S619" s="170"/>
      <c r="T619" s="170"/>
      <c r="U619" s="170"/>
      <c r="V619" s="170"/>
      <c r="W619" s="66">
        <v>70407</v>
      </c>
      <c r="X619" s="170"/>
      <c r="Y619" s="170"/>
      <c r="Z619" s="66">
        <f t="shared" si="1848"/>
        <v>70407</v>
      </c>
      <c r="AA619" s="66">
        <f t="shared" si="1849"/>
        <v>0</v>
      </c>
      <c r="AB619" s="66">
        <f t="shared" si="1850"/>
        <v>0</v>
      </c>
      <c r="AC619" s="66"/>
      <c r="AD619" s="170"/>
      <c r="AE619" s="170"/>
      <c r="AF619" s="66">
        <f t="shared" si="1852"/>
        <v>70407</v>
      </c>
      <c r="AG619" s="66">
        <f t="shared" si="1853"/>
        <v>0</v>
      </c>
      <c r="AH619" s="66">
        <f t="shared" si="1854"/>
        <v>0</v>
      </c>
      <c r="AI619" s="66"/>
      <c r="AJ619" s="170"/>
      <c r="AK619" s="170"/>
      <c r="AL619" s="66">
        <f t="shared" si="1856"/>
        <v>70407</v>
      </c>
      <c r="AM619" s="66">
        <f t="shared" si="1857"/>
        <v>0</v>
      </c>
      <c r="AN619" s="66">
        <f t="shared" si="1858"/>
        <v>0</v>
      </c>
      <c r="AO619" s="66"/>
      <c r="AP619" s="170"/>
      <c r="AQ619" s="170"/>
      <c r="AR619" s="66">
        <f t="shared" si="1860"/>
        <v>70407</v>
      </c>
      <c r="AS619" s="66">
        <f t="shared" si="1861"/>
        <v>0</v>
      </c>
      <c r="AT619" s="66">
        <f t="shared" si="1862"/>
        <v>0</v>
      </c>
    </row>
    <row r="620" spans="1:46" s="47" customFormat="1">
      <c r="A620" s="151"/>
      <c r="B620" s="99" t="s">
        <v>448</v>
      </c>
      <c r="C620" s="40" t="s">
        <v>418</v>
      </c>
      <c r="D620" s="40" t="s">
        <v>21</v>
      </c>
      <c r="E620" s="40" t="s">
        <v>99</v>
      </c>
      <c r="F620" s="40" t="s">
        <v>428</v>
      </c>
      <c r="G620" s="41"/>
      <c r="H620" s="170"/>
      <c r="I620" s="170"/>
      <c r="J620" s="170"/>
      <c r="K620" s="170"/>
      <c r="L620" s="170"/>
      <c r="M620" s="170"/>
      <c r="N620" s="170"/>
      <c r="O620" s="170"/>
      <c r="P620" s="170"/>
      <c r="Q620" s="170"/>
      <c r="R620" s="170"/>
      <c r="S620" s="170"/>
      <c r="T620" s="170"/>
      <c r="U620" s="170"/>
      <c r="V620" s="170"/>
      <c r="W620" s="170">
        <f>W621</f>
        <v>50000</v>
      </c>
      <c r="X620" s="170">
        <f t="shared" ref="X620:Y621" si="1875">X621</f>
        <v>0</v>
      </c>
      <c r="Y620" s="170">
        <f t="shared" si="1875"/>
        <v>0</v>
      </c>
      <c r="Z620" s="66">
        <f t="shared" si="1848"/>
        <v>50000</v>
      </c>
      <c r="AA620" s="66">
        <f t="shared" si="1849"/>
        <v>0</v>
      </c>
      <c r="AB620" s="66">
        <f t="shared" si="1850"/>
        <v>0</v>
      </c>
      <c r="AC620" s="170">
        <f>AC621</f>
        <v>0</v>
      </c>
      <c r="AD620" s="170">
        <f t="shared" ref="AD620:AE621" si="1876">AD621</f>
        <v>0</v>
      </c>
      <c r="AE620" s="170">
        <f t="shared" si="1876"/>
        <v>0</v>
      </c>
      <c r="AF620" s="66">
        <f t="shared" si="1852"/>
        <v>50000</v>
      </c>
      <c r="AG620" s="66">
        <f t="shared" si="1853"/>
        <v>0</v>
      </c>
      <c r="AH620" s="66">
        <f t="shared" si="1854"/>
        <v>0</v>
      </c>
      <c r="AI620" s="170">
        <f>AI621</f>
        <v>0</v>
      </c>
      <c r="AJ620" s="170">
        <f t="shared" ref="AJ620:AK621" si="1877">AJ621</f>
        <v>0</v>
      </c>
      <c r="AK620" s="170">
        <f t="shared" si="1877"/>
        <v>0</v>
      </c>
      <c r="AL620" s="66">
        <f t="shared" si="1856"/>
        <v>50000</v>
      </c>
      <c r="AM620" s="66">
        <f t="shared" si="1857"/>
        <v>0</v>
      </c>
      <c r="AN620" s="66">
        <f t="shared" si="1858"/>
        <v>0</v>
      </c>
      <c r="AO620" s="170">
        <f>AO621</f>
        <v>0</v>
      </c>
      <c r="AP620" s="170">
        <f t="shared" ref="AP620:AQ621" si="1878">AP621</f>
        <v>0</v>
      </c>
      <c r="AQ620" s="170">
        <f t="shared" si="1878"/>
        <v>0</v>
      </c>
      <c r="AR620" s="66">
        <f t="shared" si="1860"/>
        <v>50000</v>
      </c>
      <c r="AS620" s="66">
        <f t="shared" si="1861"/>
        <v>0</v>
      </c>
      <c r="AT620" s="66">
        <f t="shared" si="1862"/>
        <v>0</v>
      </c>
    </row>
    <row r="621" spans="1:46" s="47" customFormat="1" ht="25.5">
      <c r="A621" s="151"/>
      <c r="B621" s="99" t="s">
        <v>41</v>
      </c>
      <c r="C621" s="40" t="s">
        <v>418</v>
      </c>
      <c r="D621" s="40" t="s">
        <v>21</v>
      </c>
      <c r="E621" s="40" t="s">
        <v>99</v>
      </c>
      <c r="F621" s="40" t="s">
        <v>428</v>
      </c>
      <c r="G621" s="41" t="s">
        <v>39</v>
      </c>
      <c r="H621" s="170"/>
      <c r="I621" s="170"/>
      <c r="J621" s="170"/>
      <c r="K621" s="170"/>
      <c r="L621" s="170"/>
      <c r="M621" s="170"/>
      <c r="N621" s="170"/>
      <c r="O621" s="170"/>
      <c r="P621" s="170"/>
      <c r="Q621" s="170"/>
      <c r="R621" s="170"/>
      <c r="S621" s="170"/>
      <c r="T621" s="170"/>
      <c r="U621" s="170"/>
      <c r="V621" s="170"/>
      <c r="W621" s="170">
        <f>W622</f>
        <v>50000</v>
      </c>
      <c r="X621" s="170">
        <f t="shared" si="1875"/>
        <v>0</v>
      </c>
      <c r="Y621" s="170">
        <f t="shared" si="1875"/>
        <v>0</v>
      </c>
      <c r="Z621" s="66">
        <f t="shared" si="1848"/>
        <v>50000</v>
      </c>
      <c r="AA621" s="66">
        <f t="shared" si="1849"/>
        <v>0</v>
      </c>
      <c r="AB621" s="66">
        <f t="shared" si="1850"/>
        <v>0</v>
      </c>
      <c r="AC621" s="170">
        <f>AC622</f>
        <v>0</v>
      </c>
      <c r="AD621" s="170">
        <f t="shared" si="1876"/>
        <v>0</v>
      </c>
      <c r="AE621" s="170">
        <f t="shared" si="1876"/>
        <v>0</v>
      </c>
      <c r="AF621" s="66">
        <f t="shared" si="1852"/>
        <v>50000</v>
      </c>
      <c r="AG621" s="66">
        <f t="shared" si="1853"/>
        <v>0</v>
      </c>
      <c r="AH621" s="66">
        <f t="shared" si="1854"/>
        <v>0</v>
      </c>
      <c r="AI621" s="170">
        <f>AI622</f>
        <v>0</v>
      </c>
      <c r="AJ621" s="170">
        <f t="shared" si="1877"/>
        <v>0</v>
      </c>
      <c r="AK621" s="170">
        <f t="shared" si="1877"/>
        <v>0</v>
      </c>
      <c r="AL621" s="66">
        <f t="shared" si="1856"/>
        <v>50000</v>
      </c>
      <c r="AM621" s="66">
        <f t="shared" si="1857"/>
        <v>0</v>
      </c>
      <c r="AN621" s="66">
        <f t="shared" si="1858"/>
        <v>0</v>
      </c>
      <c r="AO621" s="170">
        <f>AO622</f>
        <v>0</v>
      </c>
      <c r="AP621" s="170">
        <f t="shared" si="1878"/>
        <v>0</v>
      </c>
      <c r="AQ621" s="170">
        <f t="shared" si="1878"/>
        <v>0</v>
      </c>
      <c r="AR621" s="66">
        <f t="shared" si="1860"/>
        <v>50000</v>
      </c>
      <c r="AS621" s="66">
        <f t="shared" si="1861"/>
        <v>0</v>
      </c>
      <c r="AT621" s="66">
        <f t="shared" si="1862"/>
        <v>0</v>
      </c>
    </row>
    <row r="622" spans="1:46" s="47" customFormat="1">
      <c r="A622" s="151"/>
      <c r="B622" s="99" t="s">
        <v>42</v>
      </c>
      <c r="C622" s="40" t="s">
        <v>418</v>
      </c>
      <c r="D622" s="40" t="s">
        <v>21</v>
      </c>
      <c r="E622" s="40" t="s">
        <v>99</v>
      </c>
      <c r="F622" s="40" t="s">
        <v>428</v>
      </c>
      <c r="G622" s="41" t="s">
        <v>40</v>
      </c>
      <c r="H622" s="170"/>
      <c r="I622" s="170"/>
      <c r="J622" s="170"/>
      <c r="K622" s="170"/>
      <c r="L622" s="170"/>
      <c r="M622" s="170"/>
      <c r="N622" s="170"/>
      <c r="O622" s="170"/>
      <c r="P622" s="170"/>
      <c r="Q622" s="170"/>
      <c r="R622" s="170"/>
      <c r="S622" s="170"/>
      <c r="T622" s="170"/>
      <c r="U622" s="170"/>
      <c r="V622" s="170"/>
      <c r="W622" s="66">
        <v>50000</v>
      </c>
      <c r="X622" s="170"/>
      <c r="Y622" s="170"/>
      <c r="Z622" s="66">
        <f t="shared" si="1848"/>
        <v>50000</v>
      </c>
      <c r="AA622" s="66">
        <f t="shared" si="1849"/>
        <v>0</v>
      </c>
      <c r="AB622" s="66">
        <f t="shared" si="1850"/>
        <v>0</v>
      </c>
      <c r="AC622" s="66"/>
      <c r="AD622" s="170"/>
      <c r="AE622" s="170"/>
      <c r="AF622" s="66">
        <f t="shared" si="1852"/>
        <v>50000</v>
      </c>
      <c r="AG622" s="66">
        <f t="shared" si="1853"/>
        <v>0</v>
      </c>
      <c r="AH622" s="66">
        <f t="shared" si="1854"/>
        <v>0</v>
      </c>
      <c r="AI622" s="66"/>
      <c r="AJ622" s="170"/>
      <c r="AK622" s="170"/>
      <c r="AL622" s="66">
        <f t="shared" si="1856"/>
        <v>50000</v>
      </c>
      <c r="AM622" s="66">
        <f t="shared" si="1857"/>
        <v>0</v>
      </c>
      <c r="AN622" s="66">
        <f t="shared" si="1858"/>
        <v>0</v>
      </c>
      <c r="AO622" s="66"/>
      <c r="AP622" s="170"/>
      <c r="AQ622" s="170"/>
      <c r="AR622" s="66">
        <f t="shared" si="1860"/>
        <v>50000</v>
      </c>
      <c r="AS622" s="66">
        <f t="shared" si="1861"/>
        <v>0</v>
      </c>
      <c r="AT622" s="66">
        <f t="shared" si="1862"/>
        <v>0</v>
      </c>
    </row>
    <row r="623" spans="1:46" s="47" customFormat="1">
      <c r="A623" s="151"/>
      <c r="B623" s="99" t="s">
        <v>430</v>
      </c>
      <c r="C623" s="40" t="s">
        <v>418</v>
      </c>
      <c r="D623" s="40" t="s">
        <v>21</v>
      </c>
      <c r="E623" s="40" t="s">
        <v>99</v>
      </c>
      <c r="F623" s="40" t="s">
        <v>429</v>
      </c>
      <c r="G623" s="41"/>
      <c r="H623" s="170"/>
      <c r="I623" s="170"/>
      <c r="J623" s="170"/>
      <c r="K623" s="170"/>
      <c r="L623" s="170"/>
      <c r="M623" s="170"/>
      <c r="N623" s="170"/>
      <c r="O623" s="170"/>
      <c r="P623" s="170"/>
      <c r="Q623" s="170"/>
      <c r="R623" s="170"/>
      <c r="S623" s="170"/>
      <c r="T623" s="170"/>
      <c r="U623" s="170"/>
      <c r="V623" s="170"/>
      <c r="W623" s="170">
        <f>W624</f>
        <v>52400</v>
      </c>
      <c r="X623" s="170">
        <f t="shared" ref="X623:Y624" si="1879">X624</f>
        <v>0</v>
      </c>
      <c r="Y623" s="170">
        <f t="shared" si="1879"/>
        <v>0</v>
      </c>
      <c r="Z623" s="66">
        <f t="shared" si="1848"/>
        <v>52400</v>
      </c>
      <c r="AA623" s="66">
        <f t="shared" si="1849"/>
        <v>0</v>
      </c>
      <c r="AB623" s="66">
        <f t="shared" si="1850"/>
        <v>0</v>
      </c>
      <c r="AC623" s="170">
        <f>AC624</f>
        <v>0</v>
      </c>
      <c r="AD623" s="170">
        <f t="shared" ref="AD623:AE624" si="1880">AD624</f>
        <v>0</v>
      </c>
      <c r="AE623" s="170">
        <f t="shared" si="1880"/>
        <v>0</v>
      </c>
      <c r="AF623" s="66">
        <f t="shared" si="1852"/>
        <v>52400</v>
      </c>
      <c r="AG623" s="66">
        <f t="shared" si="1853"/>
        <v>0</v>
      </c>
      <c r="AH623" s="66">
        <f t="shared" si="1854"/>
        <v>0</v>
      </c>
      <c r="AI623" s="170">
        <f>AI624</f>
        <v>0</v>
      </c>
      <c r="AJ623" s="170">
        <f t="shared" ref="AJ623:AK624" si="1881">AJ624</f>
        <v>0</v>
      </c>
      <c r="AK623" s="170">
        <f t="shared" si="1881"/>
        <v>0</v>
      </c>
      <c r="AL623" s="66">
        <f t="shared" si="1856"/>
        <v>52400</v>
      </c>
      <c r="AM623" s="66">
        <f t="shared" si="1857"/>
        <v>0</v>
      </c>
      <c r="AN623" s="66">
        <f t="shared" si="1858"/>
        <v>0</v>
      </c>
      <c r="AO623" s="170">
        <f>AO624</f>
        <v>0</v>
      </c>
      <c r="AP623" s="170">
        <f t="shared" ref="AP623:AQ624" si="1882">AP624</f>
        <v>0</v>
      </c>
      <c r="AQ623" s="170">
        <f t="shared" si="1882"/>
        <v>0</v>
      </c>
      <c r="AR623" s="66">
        <f t="shared" si="1860"/>
        <v>52400</v>
      </c>
      <c r="AS623" s="66">
        <f t="shared" si="1861"/>
        <v>0</v>
      </c>
      <c r="AT623" s="66">
        <f t="shared" si="1862"/>
        <v>0</v>
      </c>
    </row>
    <row r="624" spans="1:46" s="47" customFormat="1" ht="25.5">
      <c r="A624" s="151"/>
      <c r="B624" s="99" t="s">
        <v>41</v>
      </c>
      <c r="C624" s="40" t="s">
        <v>418</v>
      </c>
      <c r="D624" s="40" t="s">
        <v>21</v>
      </c>
      <c r="E624" s="40" t="s">
        <v>99</v>
      </c>
      <c r="F624" s="40" t="s">
        <v>429</v>
      </c>
      <c r="G624" s="41" t="s">
        <v>39</v>
      </c>
      <c r="H624" s="170"/>
      <c r="I624" s="170"/>
      <c r="J624" s="170"/>
      <c r="K624" s="170"/>
      <c r="L624" s="170"/>
      <c r="M624" s="170"/>
      <c r="N624" s="170"/>
      <c r="O624" s="170"/>
      <c r="P624" s="170"/>
      <c r="Q624" s="170"/>
      <c r="R624" s="170"/>
      <c r="S624" s="170"/>
      <c r="T624" s="170"/>
      <c r="U624" s="170"/>
      <c r="V624" s="170"/>
      <c r="W624" s="170">
        <f>W625</f>
        <v>52400</v>
      </c>
      <c r="X624" s="170">
        <f t="shared" si="1879"/>
        <v>0</v>
      </c>
      <c r="Y624" s="170">
        <f t="shared" si="1879"/>
        <v>0</v>
      </c>
      <c r="Z624" s="66">
        <f t="shared" si="1848"/>
        <v>52400</v>
      </c>
      <c r="AA624" s="66">
        <f t="shared" si="1849"/>
        <v>0</v>
      </c>
      <c r="AB624" s="66">
        <f t="shared" si="1850"/>
        <v>0</v>
      </c>
      <c r="AC624" s="170">
        <f>AC625</f>
        <v>0</v>
      </c>
      <c r="AD624" s="170">
        <f t="shared" si="1880"/>
        <v>0</v>
      </c>
      <c r="AE624" s="170">
        <f t="shared" si="1880"/>
        <v>0</v>
      </c>
      <c r="AF624" s="66">
        <f t="shared" si="1852"/>
        <v>52400</v>
      </c>
      <c r="AG624" s="66">
        <f t="shared" si="1853"/>
        <v>0</v>
      </c>
      <c r="AH624" s="66">
        <f t="shared" si="1854"/>
        <v>0</v>
      </c>
      <c r="AI624" s="170">
        <f>AI625</f>
        <v>0</v>
      </c>
      <c r="AJ624" s="170">
        <f t="shared" si="1881"/>
        <v>0</v>
      </c>
      <c r="AK624" s="170">
        <f t="shared" si="1881"/>
        <v>0</v>
      </c>
      <c r="AL624" s="66">
        <f t="shared" si="1856"/>
        <v>52400</v>
      </c>
      <c r="AM624" s="66">
        <f t="shared" si="1857"/>
        <v>0</v>
      </c>
      <c r="AN624" s="66">
        <f t="shared" si="1858"/>
        <v>0</v>
      </c>
      <c r="AO624" s="170">
        <f>AO625</f>
        <v>0</v>
      </c>
      <c r="AP624" s="170">
        <f t="shared" si="1882"/>
        <v>0</v>
      </c>
      <c r="AQ624" s="170">
        <f t="shared" si="1882"/>
        <v>0</v>
      </c>
      <c r="AR624" s="66">
        <f t="shared" si="1860"/>
        <v>52400</v>
      </c>
      <c r="AS624" s="66">
        <f t="shared" si="1861"/>
        <v>0</v>
      </c>
      <c r="AT624" s="66">
        <f t="shared" si="1862"/>
        <v>0</v>
      </c>
    </row>
    <row r="625" spans="1:46" s="47" customFormat="1">
      <c r="A625" s="151"/>
      <c r="B625" s="99" t="s">
        <v>42</v>
      </c>
      <c r="C625" s="40" t="s">
        <v>418</v>
      </c>
      <c r="D625" s="40" t="s">
        <v>21</v>
      </c>
      <c r="E625" s="40" t="s">
        <v>99</v>
      </c>
      <c r="F625" s="40" t="s">
        <v>429</v>
      </c>
      <c r="G625" s="41" t="s">
        <v>40</v>
      </c>
      <c r="H625" s="170"/>
      <c r="I625" s="170"/>
      <c r="J625" s="170"/>
      <c r="K625" s="170"/>
      <c r="L625" s="170"/>
      <c r="M625" s="170"/>
      <c r="N625" s="170"/>
      <c r="O625" s="170"/>
      <c r="P625" s="170"/>
      <c r="Q625" s="170"/>
      <c r="R625" s="170"/>
      <c r="S625" s="170"/>
      <c r="T625" s="170"/>
      <c r="U625" s="170"/>
      <c r="V625" s="170"/>
      <c r="W625" s="66">
        <v>52400</v>
      </c>
      <c r="X625" s="170"/>
      <c r="Y625" s="170"/>
      <c r="Z625" s="66">
        <f t="shared" si="1848"/>
        <v>52400</v>
      </c>
      <c r="AA625" s="66">
        <f t="shared" si="1849"/>
        <v>0</v>
      </c>
      <c r="AB625" s="66">
        <f t="shared" si="1850"/>
        <v>0</v>
      </c>
      <c r="AC625" s="66"/>
      <c r="AD625" s="170"/>
      <c r="AE625" s="170"/>
      <c r="AF625" s="66">
        <f t="shared" si="1852"/>
        <v>52400</v>
      </c>
      <c r="AG625" s="66">
        <f t="shared" si="1853"/>
        <v>0</v>
      </c>
      <c r="AH625" s="66">
        <f t="shared" si="1854"/>
        <v>0</v>
      </c>
      <c r="AI625" s="66"/>
      <c r="AJ625" s="170"/>
      <c r="AK625" s="170"/>
      <c r="AL625" s="66">
        <f t="shared" si="1856"/>
        <v>52400</v>
      </c>
      <c r="AM625" s="66">
        <f t="shared" si="1857"/>
        <v>0</v>
      </c>
      <c r="AN625" s="66">
        <f t="shared" si="1858"/>
        <v>0</v>
      </c>
      <c r="AO625" s="66"/>
      <c r="AP625" s="170"/>
      <c r="AQ625" s="170"/>
      <c r="AR625" s="66">
        <f t="shared" si="1860"/>
        <v>52400</v>
      </c>
      <c r="AS625" s="66">
        <f t="shared" si="1861"/>
        <v>0</v>
      </c>
      <c r="AT625" s="66">
        <f t="shared" si="1862"/>
        <v>0</v>
      </c>
    </row>
    <row r="626" spans="1:46" s="47" customFormat="1" ht="25.5">
      <c r="A626" s="151"/>
      <c r="B626" s="99" t="s">
        <v>445</v>
      </c>
      <c r="C626" s="40" t="s">
        <v>418</v>
      </c>
      <c r="D626" s="40" t="s">
        <v>21</v>
      </c>
      <c r="E626" s="40" t="s">
        <v>99</v>
      </c>
      <c r="F626" s="40" t="s">
        <v>420</v>
      </c>
      <c r="G626" s="41"/>
      <c r="H626" s="170"/>
      <c r="I626" s="170"/>
      <c r="J626" s="170"/>
      <c r="K626" s="170"/>
      <c r="L626" s="170"/>
      <c r="M626" s="170"/>
      <c r="N626" s="170"/>
      <c r="O626" s="170"/>
      <c r="P626" s="170"/>
      <c r="Q626" s="170"/>
      <c r="R626" s="170"/>
      <c r="S626" s="170"/>
      <c r="T626" s="170"/>
      <c r="U626" s="170"/>
      <c r="V626" s="170"/>
      <c r="W626" s="170">
        <f>W627</f>
        <v>24400</v>
      </c>
      <c r="X626" s="170">
        <f t="shared" ref="X626:Y627" si="1883">X627</f>
        <v>0</v>
      </c>
      <c r="Y626" s="170">
        <f t="shared" si="1883"/>
        <v>0</v>
      </c>
      <c r="Z626" s="66">
        <f t="shared" si="1848"/>
        <v>24400</v>
      </c>
      <c r="AA626" s="66">
        <f t="shared" si="1849"/>
        <v>0</v>
      </c>
      <c r="AB626" s="66">
        <f t="shared" si="1850"/>
        <v>0</v>
      </c>
      <c r="AC626" s="170">
        <f>AC627</f>
        <v>0</v>
      </c>
      <c r="AD626" s="170">
        <f t="shared" ref="AD626:AE627" si="1884">AD627</f>
        <v>0</v>
      </c>
      <c r="AE626" s="170">
        <f t="shared" si="1884"/>
        <v>0</v>
      </c>
      <c r="AF626" s="66">
        <f t="shared" si="1852"/>
        <v>24400</v>
      </c>
      <c r="AG626" s="66">
        <f t="shared" si="1853"/>
        <v>0</v>
      </c>
      <c r="AH626" s="66">
        <f t="shared" si="1854"/>
        <v>0</v>
      </c>
      <c r="AI626" s="170">
        <f>AI627</f>
        <v>0</v>
      </c>
      <c r="AJ626" s="170">
        <f t="shared" ref="AJ626:AK627" si="1885">AJ627</f>
        <v>0</v>
      </c>
      <c r="AK626" s="170">
        <f t="shared" si="1885"/>
        <v>0</v>
      </c>
      <c r="AL626" s="66">
        <f t="shared" si="1856"/>
        <v>24400</v>
      </c>
      <c r="AM626" s="66">
        <f t="shared" si="1857"/>
        <v>0</v>
      </c>
      <c r="AN626" s="66">
        <f t="shared" si="1858"/>
        <v>0</v>
      </c>
      <c r="AO626" s="170">
        <f>AO627</f>
        <v>0</v>
      </c>
      <c r="AP626" s="170">
        <f t="shared" ref="AP626:AQ627" si="1886">AP627</f>
        <v>0</v>
      </c>
      <c r="AQ626" s="170">
        <f t="shared" si="1886"/>
        <v>0</v>
      </c>
      <c r="AR626" s="66">
        <f t="shared" si="1860"/>
        <v>24400</v>
      </c>
      <c r="AS626" s="66">
        <f t="shared" si="1861"/>
        <v>0</v>
      </c>
      <c r="AT626" s="66">
        <f t="shared" si="1862"/>
        <v>0</v>
      </c>
    </row>
    <row r="627" spans="1:46" s="47" customFormat="1" ht="25.5">
      <c r="A627" s="151"/>
      <c r="B627" s="99" t="s">
        <v>41</v>
      </c>
      <c r="C627" s="40" t="s">
        <v>418</v>
      </c>
      <c r="D627" s="40" t="s">
        <v>21</v>
      </c>
      <c r="E627" s="40" t="s">
        <v>99</v>
      </c>
      <c r="F627" s="40" t="s">
        <v>420</v>
      </c>
      <c r="G627" s="41" t="s">
        <v>39</v>
      </c>
      <c r="H627" s="170"/>
      <c r="I627" s="170"/>
      <c r="J627" s="170"/>
      <c r="K627" s="170"/>
      <c r="L627" s="170"/>
      <c r="M627" s="170"/>
      <c r="N627" s="170"/>
      <c r="O627" s="170"/>
      <c r="P627" s="170"/>
      <c r="Q627" s="170"/>
      <c r="R627" s="170"/>
      <c r="S627" s="170"/>
      <c r="T627" s="170"/>
      <c r="U627" s="170"/>
      <c r="V627" s="170"/>
      <c r="W627" s="170">
        <f>W628</f>
        <v>24400</v>
      </c>
      <c r="X627" s="170">
        <f t="shared" si="1883"/>
        <v>0</v>
      </c>
      <c r="Y627" s="170">
        <f t="shared" si="1883"/>
        <v>0</v>
      </c>
      <c r="Z627" s="66">
        <f t="shared" si="1848"/>
        <v>24400</v>
      </c>
      <c r="AA627" s="66">
        <f t="shared" si="1849"/>
        <v>0</v>
      </c>
      <c r="AB627" s="66">
        <f t="shared" si="1850"/>
        <v>0</v>
      </c>
      <c r="AC627" s="170">
        <f>AC628</f>
        <v>0</v>
      </c>
      <c r="AD627" s="170">
        <f t="shared" si="1884"/>
        <v>0</v>
      </c>
      <c r="AE627" s="170">
        <f t="shared" si="1884"/>
        <v>0</v>
      </c>
      <c r="AF627" s="66">
        <f t="shared" si="1852"/>
        <v>24400</v>
      </c>
      <c r="AG627" s="66">
        <f t="shared" si="1853"/>
        <v>0</v>
      </c>
      <c r="AH627" s="66">
        <f t="shared" si="1854"/>
        <v>0</v>
      </c>
      <c r="AI627" s="170">
        <f>AI628</f>
        <v>0</v>
      </c>
      <c r="AJ627" s="170">
        <f t="shared" si="1885"/>
        <v>0</v>
      </c>
      <c r="AK627" s="170">
        <f t="shared" si="1885"/>
        <v>0</v>
      </c>
      <c r="AL627" s="66">
        <f t="shared" si="1856"/>
        <v>24400</v>
      </c>
      <c r="AM627" s="66">
        <f t="shared" si="1857"/>
        <v>0</v>
      </c>
      <c r="AN627" s="66">
        <f t="shared" si="1858"/>
        <v>0</v>
      </c>
      <c r="AO627" s="170">
        <f>AO628</f>
        <v>0</v>
      </c>
      <c r="AP627" s="170">
        <f t="shared" si="1886"/>
        <v>0</v>
      </c>
      <c r="AQ627" s="170">
        <f t="shared" si="1886"/>
        <v>0</v>
      </c>
      <c r="AR627" s="66">
        <f t="shared" si="1860"/>
        <v>24400</v>
      </c>
      <c r="AS627" s="66">
        <f t="shared" si="1861"/>
        <v>0</v>
      </c>
      <c r="AT627" s="66">
        <f t="shared" si="1862"/>
        <v>0</v>
      </c>
    </row>
    <row r="628" spans="1:46" s="47" customFormat="1">
      <c r="A628" s="151"/>
      <c r="B628" s="99" t="s">
        <v>42</v>
      </c>
      <c r="C628" s="40" t="s">
        <v>418</v>
      </c>
      <c r="D628" s="40" t="s">
        <v>21</v>
      </c>
      <c r="E628" s="40" t="s">
        <v>99</v>
      </c>
      <c r="F628" s="40" t="s">
        <v>420</v>
      </c>
      <c r="G628" s="41" t="s">
        <v>40</v>
      </c>
      <c r="H628" s="170"/>
      <c r="I628" s="170"/>
      <c r="J628" s="170"/>
      <c r="K628" s="170"/>
      <c r="L628" s="170"/>
      <c r="M628" s="170"/>
      <c r="N628" s="170"/>
      <c r="O628" s="170"/>
      <c r="P628" s="170"/>
      <c r="Q628" s="170"/>
      <c r="R628" s="170"/>
      <c r="S628" s="170"/>
      <c r="T628" s="170"/>
      <c r="U628" s="170"/>
      <c r="V628" s="170"/>
      <c r="W628" s="66">
        <v>24400</v>
      </c>
      <c r="X628" s="170"/>
      <c r="Y628" s="170"/>
      <c r="Z628" s="66">
        <f t="shared" si="1848"/>
        <v>24400</v>
      </c>
      <c r="AA628" s="66">
        <f t="shared" si="1849"/>
        <v>0</v>
      </c>
      <c r="AB628" s="66">
        <f t="shared" si="1850"/>
        <v>0</v>
      </c>
      <c r="AC628" s="66"/>
      <c r="AD628" s="170"/>
      <c r="AE628" s="170"/>
      <c r="AF628" s="66">
        <f t="shared" si="1852"/>
        <v>24400</v>
      </c>
      <c r="AG628" s="66">
        <f t="shared" si="1853"/>
        <v>0</v>
      </c>
      <c r="AH628" s="66">
        <f t="shared" si="1854"/>
        <v>0</v>
      </c>
      <c r="AI628" s="66"/>
      <c r="AJ628" s="170"/>
      <c r="AK628" s="170"/>
      <c r="AL628" s="66">
        <f t="shared" si="1856"/>
        <v>24400</v>
      </c>
      <c r="AM628" s="66">
        <f t="shared" si="1857"/>
        <v>0</v>
      </c>
      <c r="AN628" s="66">
        <f t="shared" si="1858"/>
        <v>0</v>
      </c>
      <c r="AO628" s="66"/>
      <c r="AP628" s="170"/>
      <c r="AQ628" s="170"/>
      <c r="AR628" s="66">
        <f t="shared" si="1860"/>
        <v>24400</v>
      </c>
      <c r="AS628" s="66">
        <f t="shared" si="1861"/>
        <v>0</v>
      </c>
      <c r="AT628" s="66">
        <f t="shared" si="1862"/>
        <v>0</v>
      </c>
    </row>
    <row r="629" spans="1:46" s="47" customFormat="1">
      <c r="A629" s="151"/>
      <c r="B629" s="99" t="s">
        <v>434</v>
      </c>
      <c r="C629" s="40" t="s">
        <v>418</v>
      </c>
      <c r="D629" s="40" t="s">
        <v>21</v>
      </c>
      <c r="E629" s="40" t="s">
        <v>99</v>
      </c>
      <c r="F629" s="40" t="s">
        <v>433</v>
      </c>
      <c r="G629" s="41"/>
      <c r="H629" s="170"/>
      <c r="I629" s="170"/>
      <c r="J629" s="170"/>
      <c r="K629" s="170"/>
      <c r="L629" s="170"/>
      <c r="M629" s="170"/>
      <c r="N629" s="170"/>
      <c r="O629" s="170"/>
      <c r="P629" s="170"/>
      <c r="Q629" s="170"/>
      <c r="R629" s="170"/>
      <c r="S629" s="170"/>
      <c r="T629" s="170"/>
      <c r="U629" s="170"/>
      <c r="V629" s="170"/>
      <c r="W629" s="170">
        <f>W630</f>
        <v>53000</v>
      </c>
      <c r="X629" s="170">
        <f t="shared" ref="X629:Y630" si="1887">X630</f>
        <v>0</v>
      </c>
      <c r="Y629" s="170">
        <f t="shared" si="1887"/>
        <v>0</v>
      </c>
      <c r="Z629" s="66">
        <f t="shared" si="1848"/>
        <v>53000</v>
      </c>
      <c r="AA629" s="66">
        <f t="shared" si="1849"/>
        <v>0</v>
      </c>
      <c r="AB629" s="66">
        <f t="shared" si="1850"/>
        <v>0</v>
      </c>
      <c r="AC629" s="170">
        <f>AC630</f>
        <v>0</v>
      </c>
      <c r="AD629" s="170">
        <f t="shared" ref="AD629:AE630" si="1888">AD630</f>
        <v>0</v>
      </c>
      <c r="AE629" s="170">
        <f t="shared" si="1888"/>
        <v>0</v>
      </c>
      <c r="AF629" s="66">
        <f t="shared" si="1852"/>
        <v>53000</v>
      </c>
      <c r="AG629" s="66">
        <f t="shared" si="1853"/>
        <v>0</v>
      </c>
      <c r="AH629" s="66">
        <f t="shared" si="1854"/>
        <v>0</v>
      </c>
      <c r="AI629" s="170">
        <f>AI630</f>
        <v>0</v>
      </c>
      <c r="AJ629" s="170">
        <f t="shared" ref="AJ629:AK630" si="1889">AJ630</f>
        <v>0</v>
      </c>
      <c r="AK629" s="170">
        <f t="shared" si="1889"/>
        <v>0</v>
      </c>
      <c r="AL629" s="66">
        <f t="shared" si="1856"/>
        <v>53000</v>
      </c>
      <c r="AM629" s="66">
        <f t="shared" si="1857"/>
        <v>0</v>
      </c>
      <c r="AN629" s="66">
        <f t="shared" si="1858"/>
        <v>0</v>
      </c>
      <c r="AO629" s="170">
        <f>AO630</f>
        <v>0</v>
      </c>
      <c r="AP629" s="170">
        <f t="shared" ref="AP629:AQ630" si="1890">AP630</f>
        <v>0</v>
      </c>
      <c r="AQ629" s="170">
        <f t="shared" si="1890"/>
        <v>0</v>
      </c>
      <c r="AR629" s="66">
        <f t="shared" si="1860"/>
        <v>53000</v>
      </c>
      <c r="AS629" s="66">
        <f t="shared" si="1861"/>
        <v>0</v>
      </c>
      <c r="AT629" s="66">
        <f t="shared" si="1862"/>
        <v>0</v>
      </c>
    </row>
    <row r="630" spans="1:46" s="47" customFormat="1" ht="25.5">
      <c r="A630" s="151"/>
      <c r="B630" s="99" t="s">
        <v>41</v>
      </c>
      <c r="C630" s="40" t="s">
        <v>418</v>
      </c>
      <c r="D630" s="40" t="s">
        <v>21</v>
      </c>
      <c r="E630" s="40" t="s">
        <v>99</v>
      </c>
      <c r="F630" s="40" t="s">
        <v>433</v>
      </c>
      <c r="G630" s="41" t="s">
        <v>39</v>
      </c>
      <c r="H630" s="170"/>
      <c r="I630" s="170"/>
      <c r="J630" s="170"/>
      <c r="K630" s="170"/>
      <c r="L630" s="170"/>
      <c r="M630" s="170"/>
      <c r="N630" s="170"/>
      <c r="O630" s="170"/>
      <c r="P630" s="170"/>
      <c r="Q630" s="170"/>
      <c r="R630" s="170"/>
      <c r="S630" s="170"/>
      <c r="T630" s="170"/>
      <c r="U630" s="170"/>
      <c r="V630" s="170"/>
      <c r="W630" s="170">
        <f>W631</f>
        <v>53000</v>
      </c>
      <c r="X630" s="170">
        <f t="shared" si="1887"/>
        <v>0</v>
      </c>
      <c r="Y630" s="170">
        <f t="shared" si="1887"/>
        <v>0</v>
      </c>
      <c r="Z630" s="66">
        <f t="shared" si="1848"/>
        <v>53000</v>
      </c>
      <c r="AA630" s="66">
        <f t="shared" si="1849"/>
        <v>0</v>
      </c>
      <c r="AB630" s="66">
        <f t="shared" si="1850"/>
        <v>0</v>
      </c>
      <c r="AC630" s="170">
        <f>AC631</f>
        <v>0</v>
      </c>
      <c r="AD630" s="170">
        <f t="shared" si="1888"/>
        <v>0</v>
      </c>
      <c r="AE630" s="170">
        <f t="shared" si="1888"/>
        <v>0</v>
      </c>
      <c r="AF630" s="66">
        <f t="shared" si="1852"/>
        <v>53000</v>
      </c>
      <c r="AG630" s="66">
        <f t="shared" si="1853"/>
        <v>0</v>
      </c>
      <c r="AH630" s="66">
        <f t="shared" si="1854"/>
        <v>0</v>
      </c>
      <c r="AI630" s="170">
        <f>AI631</f>
        <v>0</v>
      </c>
      <c r="AJ630" s="170">
        <f t="shared" si="1889"/>
        <v>0</v>
      </c>
      <c r="AK630" s="170">
        <f t="shared" si="1889"/>
        <v>0</v>
      </c>
      <c r="AL630" s="66">
        <f t="shared" si="1856"/>
        <v>53000</v>
      </c>
      <c r="AM630" s="66">
        <f t="shared" si="1857"/>
        <v>0</v>
      </c>
      <c r="AN630" s="66">
        <f t="shared" si="1858"/>
        <v>0</v>
      </c>
      <c r="AO630" s="170">
        <f>AO631</f>
        <v>0</v>
      </c>
      <c r="AP630" s="170">
        <f t="shared" si="1890"/>
        <v>0</v>
      </c>
      <c r="AQ630" s="170">
        <f t="shared" si="1890"/>
        <v>0</v>
      </c>
      <c r="AR630" s="66">
        <f t="shared" si="1860"/>
        <v>53000</v>
      </c>
      <c r="AS630" s="66">
        <f t="shared" si="1861"/>
        <v>0</v>
      </c>
      <c r="AT630" s="66">
        <f t="shared" si="1862"/>
        <v>0</v>
      </c>
    </row>
    <row r="631" spans="1:46" s="47" customFormat="1">
      <c r="A631" s="151"/>
      <c r="B631" s="99" t="s">
        <v>42</v>
      </c>
      <c r="C631" s="40" t="s">
        <v>418</v>
      </c>
      <c r="D631" s="40" t="s">
        <v>21</v>
      </c>
      <c r="E631" s="40" t="s">
        <v>99</v>
      </c>
      <c r="F631" s="40" t="s">
        <v>433</v>
      </c>
      <c r="G631" s="41" t="s">
        <v>40</v>
      </c>
      <c r="H631" s="170"/>
      <c r="I631" s="170"/>
      <c r="J631" s="170"/>
      <c r="K631" s="170"/>
      <c r="L631" s="170"/>
      <c r="M631" s="170"/>
      <c r="N631" s="170"/>
      <c r="O631" s="170"/>
      <c r="P631" s="170"/>
      <c r="Q631" s="170"/>
      <c r="R631" s="170"/>
      <c r="S631" s="170"/>
      <c r="T631" s="170"/>
      <c r="U631" s="170"/>
      <c r="V631" s="170"/>
      <c r="W631" s="66">
        <v>53000</v>
      </c>
      <c r="X631" s="170"/>
      <c r="Y631" s="170"/>
      <c r="Z631" s="66">
        <f t="shared" si="1848"/>
        <v>53000</v>
      </c>
      <c r="AA631" s="66">
        <f t="shared" si="1849"/>
        <v>0</v>
      </c>
      <c r="AB631" s="66">
        <f t="shared" si="1850"/>
        <v>0</v>
      </c>
      <c r="AC631" s="66"/>
      <c r="AD631" s="170"/>
      <c r="AE631" s="170"/>
      <c r="AF631" s="66">
        <f t="shared" si="1852"/>
        <v>53000</v>
      </c>
      <c r="AG631" s="66">
        <f t="shared" si="1853"/>
        <v>0</v>
      </c>
      <c r="AH631" s="66">
        <f t="shared" si="1854"/>
        <v>0</v>
      </c>
      <c r="AI631" s="66"/>
      <c r="AJ631" s="170"/>
      <c r="AK631" s="170"/>
      <c r="AL631" s="66">
        <f t="shared" si="1856"/>
        <v>53000</v>
      </c>
      <c r="AM631" s="66">
        <f t="shared" si="1857"/>
        <v>0</v>
      </c>
      <c r="AN631" s="66">
        <f t="shared" si="1858"/>
        <v>0</v>
      </c>
      <c r="AO631" s="66"/>
      <c r="AP631" s="170"/>
      <c r="AQ631" s="170"/>
      <c r="AR631" s="66">
        <f t="shared" si="1860"/>
        <v>53000</v>
      </c>
      <c r="AS631" s="66">
        <f t="shared" si="1861"/>
        <v>0</v>
      </c>
      <c r="AT631" s="66">
        <f t="shared" si="1862"/>
        <v>0</v>
      </c>
    </row>
    <row r="632" spans="1:46" s="47" customFormat="1">
      <c r="A632" s="151"/>
      <c r="B632" s="99" t="s">
        <v>438</v>
      </c>
      <c r="C632" s="40" t="s">
        <v>418</v>
      </c>
      <c r="D632" s="40" t="s">
        <v>21</v>
      </c>
      <c r="E632" s="40" t="s">
        <v>99</v>
      </c>
      <c r="F632" s="40" t="s">
        <v>436</v>
      </c>
      <c r="G632" s="41"/>
      <c r="H632" s="170"/>
      <c r="I632" s="170"/>
      <c r="J632" s="170"/>
      <c r="K632" s="170"/>
      <c r="L632" s="170"/>
      <c r="M632" s="170"/>
      <c r="N632" s="170"/>
      <c r="O632" s="170"/>
      <c r="P632" s="170"/>
      <c r="Q632" s="170"/>
      <c r="R632" s="170"/>
      <c r="S632" s="170"/>
      <c r="T632" s="170"/>
      <c r="U632" s="170"/>
      <c r="V632" s="170"/>
      <c r="W632" s="170">
        <f>W633</f>
        <v>40808</v>
      </c>
      <c r="X632" s="170">
        <f t="shared" ref="X632:Y633" si="1891">X633</f>
        <v>0</v>
      </c>
      <c r="Y632" s="170">
        <f t="shared" si="1891"/>
        <v>0</v>
      </c>
      <c r="Z632" s="66">
        <f t="shared" si="1848"/>
        <v>40808</v>
      </c>
      <c r="AA632" s="66">
        <f t="shared" si="1849"/>
        <v>0</v>
      </c>
      <c r="AB632" s="66">
        <f t="shared" si="1850"/>
        <v>0</v>
      </c>
      <c r="AC632" s="170">
        <f>AC633</f>
        <v>0</v>
      </c>
      <c r="AD632" s="170">
        <f t="shared" ref="AD632:AE633" si="1892">AD633</f>
        <v>0</v>
      </c>
      <c r="AE632" s="170">
        <f t="shared" si="1892"/>
        <v>0</v>
      </c>
      <c r="AF632" s="66">
        <f t="shared" si="1852"/>
        <v>40808</v>
      </c>
      <c r="AG632" s="66">
        <f t="shared" si="1853"/>
        <v>0</v>
      </c>
      <c r="AH632" s="66">
        <f t="shared" si="1854"/>
        <v>0</v>
      </c>
      <c r="AI632" s="170">
        <f>AI633</f>
        <v>0</v>
      </c>
      <c r="AJ632" s="170">
        <f t="shared" ref="AJ632:AK633" si="1893">AJ633</f>
        <v>0</v>
      </c>
      <c r="AK632" s="170">
        <f t="shared" si="1893"/>
        <v>0</v>
      </c>
      <c r="AL632" s="66">
        <f t="shared" si="1856"/>
        <v>40808</v>
      </c>
      <c r="AM632" s="66">
        <f t="shared" si="1857"/>
        <v>0</v>
      </c>
      <c r="AN632" s="66">
        <f t="shared" si="1858"/>
        <v>0</v>
      </c>
      <c r="AO632" s="170">
        <f>AO633</f>
        <v>0</v>
      </c>
      <c r="AP632" s="170">
        <f t="shared" ref="AP632:AQ633" si="1894">AP633</f>
        <v>0</v>
      </c>
      <c r="AQ632" s="170">
        <f t="shared" si="1894"/>
        <v>0</v>
      </c>
      <c r="AR632" s="66">
        <f t="shared" si="1860"/>
        <v>40808</v>
      </c>
      <c r="AS632" s="66">
        <f t="shared" si="1861"/>
        <v>0</v>
      </c>
      <c r="AT632" s="66">
        <f t="shared" si="1862"/>
        <v>0</v>
      </c>
    </row>
    <row r="633" spans="1:46" s="47" customFormat="1" ht="25.5">
      <c r="A633" s="151"/>
      <c r="B633" s="99" t="s">
        <v>207</v>
      </c>
      <c r="C633" s="40" t="s">
        <v>418</v>
      </c>
      <c r="D633" s="40" t="s">
        <v>21</v>
      </c>
      <c r="E633" s="40" t="s">
        <v>99</v>
      </c>
      <c r="F633" s="40" t="s">
        <v>436</v>
      </c>
      <c r="G633" s="41" t="s">
        <v>32</v>
      </c>
      <c r="H633" s="170"/>
      <c r="I633" s="170"/>
      <c r="J633" s="170"/>
      <c r="K633" s="170"/>
      <c r="L633" s="170"/>
      <c r="M633" s="170"/>
      <c r="N633" s="170"/>
      <c r="O633" s="170"/>
      <c r="P633" s="170"/>
      <c r="Q633" s="170"/>
      <c r="R633" s="170"/>
      <c r="S633" s="170"/>
      <c r="T633" s="170"/>
      <c r="U633" s="170"/>
      <c r="V633" s="170"/>
      <c r="W633" s="170">
        <f>W634</f>
        <v>40808</v>
      </c>
      <c r="X633" s="170">
        <f t="shared" si="1891"/>
        <v>0</v>
      </c>
      <c r="Y633" s="170">
        <f t="shared" si="1891"/>
        <v>0</v>
      </c>
      <c r="Z633" s="66">
        <f t="shared" si="1848"/>
        <v>40808</v>
      </c>
      <c r="AA633" s="66">
        <f t="shared" si="1849"/>
        <v>0</v>
      </c>
      <c r="AB633" s="66">
        <f t="shared" si="1850"/>
        <v>0</v>
      </c>
      <c r="AC633" s="170">
        <f>AC634</f>
        <v>0</v>
      </c>
      <c r="AD633" s="170">
        <f t="shared" si="1892"/>
        <v>0</v>
      </c>
      <c r="AE633" s="170">
        <f t="shared" si="1892"/>
        <v>0</v>
      </c>
      <c r="AF633" s="66">
        <f t="shared" si="1852"/>
        <v>40808</v>
      </c>
      <c r="AG633" s="66">
        <f t="shared" si="1853"/>
        <v>0</v>
      </c>
      <c r="AH633" s="66">
        <f t="shared" si="1854"/>
        <v>0</v>
      </c>
      <c r="AI633" s="170">
        <f>AI634</f>
        <v>0</v>
      </c>
      <c r="AJ633" s="170">
        <f t="shared" si="1893"/>
        <v>0</v>
      </c>
      <c r="AK633" s="170">
        <f t="shared" si="1893"/>
        <v>0</v>
      </c>
      <c r="AL633" s="66">
        <f t="shared" si="1856"/>
        <v>40808</v>
      </c>
      <c r="AM633" s="66">
        <f t="shared" si="1857"/>
        <v>0</v>
      </c>
      <c r="AN633" s="66">
        <f t="shared" si="1858"/>
        <v>0</v>
      </c>
      <c r="AO633" s="170">
        <f>AO634</f>
        <v>0</v>
      </c>
      <c r="AP633" s="170">
        <f t="shared" si="1894"/>
        <v>0</v>
      </c>
      <c r="AQ633" s="170">
        <f t="shared" si="1894"/>
        <v>0</v>
      </c>
      <c r="AR633" s="66">
        <f t="shared" si="1860"/>
        <v>40808</v>
      </c>
      <c r="AS633" s="66">
        <f t="shared" si="1861"/>
        <v>0</v>
      </c>
      <c r="AT633" s="66">
        <f t="shared" si="1862"/>
        <v>0</v>
      </c>
    </row>
    <row r="634" spans="1:46" s="47" customFormat="1" ht="25.5">
      <c r="A634" s="151"/>
      <c r="B634" s="99" t="s">
        <v>34</v>
      </c>
      <c r="C634" s="40" t="s">
        <v>418</v>
      </c>
      <c r="D634" s="40" t="s">
        <v>21</v>
      </c>
      <c r="E634" s="40" t="s">
        <v>99</v>
      </c>
      <c r="F634" s="40" t="s">
        <v>436</v>
      </c>
      <c r="G634" s="41" t="s">
        <v>33</v>
      </c>
      <c r="H634" s="170"/>
      <c r="I634" s="170"/>
      <c r="J634" s="170"/>
      <c r="K634" s="170"/>
      <c r="L634" s="170"/>
      <c r="M634" s="170"/>
      <c r="N634" s="170"/>
      <c r="O634" s="170"/>
      <c r="P634" s="170"/>
      <c r="Q634" s="170"/>
      <c r="R634" s="170"/>
      <c r="S634" s="170"/>
      <c r="T634" s="170"/>
      <c r="U634" s="170"/>
      <c r="V634" s="170"/>
      <c r="W634" s="170">
        <v>40808</v>
      </c>
      <c r="X634" s="170"/>
      <c r="Y634" s="170"/>
      <c r="Z634" s="66">
        <f t="shared" si="1848"/>
        <v>40808</v>
      </c>
      <c r="AA634" s="66">
        <f t="shared" si="1849"/>
        <v>0</v>
      </c>
      <c r="AB634" s="66">
        <f t="shared" si="1850"/>
        <v>0</v>
      </c>
      <c r="AC634" s="170"/>
      <c r="AD634" s="170"/>
      <c r="AE634" s="170"/>
      <c r="AF634" s="66">
        <f t="shared" si="1852"/>
        <v>40808</v>
      </c>
      <c r="AG634" s="66">
        <f t="shared" si="1853"/>
        <v>0</v>
      </c>
      <c r="AH634" s="66">
        <f t="shared" si="1854"/>
        <v>0</v>
      </c>
      <c r="AI634" s="170"/>
      <c r="AJ634" s="170"/>
      <c r="AK634" s="170"/>
      <c r="AL634" s="66">
        <f t="shared" si="1856"/>
        <v>40808</v>
      </c>
      <c r="AM634" s="66">
        <f t="shared" si="1857"/>
        <v>0</v>
      </c>
      <c r="AN634" s="66">
        <f t="shared" si="1858"/>
        <v>0</v>
      </c>
      <c r="AO634" s="170"/>
      <c r="AP634" s="170"/>
      <c r="AQ634" s="170"/>
      <c r="AR634" s="66">
        <f t="shared" si="1860"/>
        <v>40808</v>
      </c>
      <c r="AS634" s="66">
        <f t="shared" si="1861"/>
        <v>0</v>
      </c>
      <c r="AT634" s="66">
        <f t="shared" si="1862"/>
        <v>0</v>
      </c>
    </row>
    <row r="635" spans="1:46" s="47" customFormat="1">
      <c r="A635" s="151"/>
      <c r="B635" s="99" t="s">
        <v>439</v>
      </c>
      <c r="C635" s="40" t="s">
        <v>418</v>
      </c>
      <c r="D635" s="40" t="s">
        <v>21</v>
      </c>
      <c r="E635" s="40" t="s">
        <v>99</v>
      </c>
      <c r="F635" s="40" t="s">
        <v>437</v>
      </c>
      <c r="G635" s="41"/>
      <c r="H635" s="170"/>
      <c r="I635" s="170"/>
      <c r="J635" s="170"/>
      <c r="K635" s="170"/>
      <c r="L635" s="170"/>
      <c r="M635" s="170"/>
      <c r="N635" s="170"/>
      <c r="O635" s="170"/>
      <c r="P635" s="170"/>
      <c r="Q635" s="170"/>
      <c r="R635" s="170"/>
      <c r="S635" s="170"/>
      <c r="T635" s="170"/>
      <c r="U635" s="170"/>
      <c r="V635" s="170"/>
      <c r="W635" s="170">
        <f>W636</f>
        <v>50000</v>
      </c>
      <c r="X635" s="170">
        <f t="shared" ref="X635:Y636" si="1895">X636</f>
        <v>0</v>
      </c>
      <c r="Y635" s="170">
        <f t="shared" si="1895"/>
        <v>0</v>
      </c>
      <c r="Z635" s="66">
        <f t="shared" si="1848"/>
        <v>50000</v>
      </c>
      <c r="AA635" s="66">
        <f t="shared" si="1849"/>
        <v>0</v>
      </c>
      <c r="AB635" s="66">
        <f t="shared" si="1850"/>
        <v>0</v>
      </c>
      <c r="AC635" s="170">
        <f>AC636</f>
        <v>0</v>
      </c>
      <c r="AD635" s="170">
        <f t="shared" ref="AD635:AE636" si="1896">AD636</f>
        <v>0</v>
      </c>
      <c r="AE635" s="170">
        <f t="shared" si="1896"/>
        <v>0</v>
      </c>
      <c r="AF635" s="66">
        <f t="shared" si="1852"/>
        <v>50000</v>
      </c>
      <c r="AG635" s="66">
        <f t="shared" si="1853"/>
        <v>0</v>
      </c>
      <c r="AH635" s="66">
        <f t="shared" si="1854"/>
        <v>0</v>
      </c>
      <c r="AI635" s="170">
        <f>AI636</f>
        <v>0</v>
      </c>
      <c r="AJ635" s="170">
        <f t="shared" ref="AJ635:AK636" si="1897">AJ636</f>
        <v>0</v>
      </c>
      <c r="AK635" s="170">
        <f t="shared" si="1897"/>
        <v>0</v>
      </c>
      <c r="AL635" s="66">
        <f t="shared" si="1856"/>
        <v>50000</v>
      </c>
      <c r="AM635" s="66">
        <f t="shared" si="1857"/>
        <v>0</v>
      </c>
      <c r="AN635" s="66">
        <f t="shared" si="1858"/>
        <v>0</v>
      </c>
      <c r="AO635" s="170">
        <f>AO636</f>
        <v>0</v>
      </c>
      <c r="AP635" s="170">
        <f t="shared" ref="AP635:AQ636" si="1898">AP636</f>
        <v>0</v>
      </c>
      <c r="AQ635" s="170">
        <f t="shared" si="1898"/>
        <v>0</v>
      </c>
      <c r="AR635" s="66">
        <f t="shared" si="1860"/>
        <v>50000</v>
      </c>
      <c r="AS635" s="66">
        <f t="shared" si="1861"/>
        <v>0</v>
      </c>
      <c r="AT635" s="66">
        <f t="shared" si="1862"/>
        <v>0</v>
      </c>
    </row>
    <row r="636" spans="1:46" s="47" customFormat="1" ht="25.5">
      <c r="A636" s="151"/>
      <c r="B636" s="99" t="s">
        <v>207</v>
      </c>
      <c r="C636" s="40" t="s">
        <v>418</v>
      </c>
      <c r="D636" s="40" t="s">
        <v>21</v>
      </c>
      <c r="E636" s="40" t="s">
        <v>99</v>
      </c>
      <c r="F636" s="40" t="s">
        <v>437</v>
      </c>
      <c r="G636" s="41" t="s">
        <v>32</v>
      </c>
      <c r="H636" s="170"/>
      <c r="I636" s="170"/>
      <c r="J636" s="170"/>
      <c r="K636" s="170"/>
      <c r="L636" s="170"/>
      <c r="M636" s="170"/>
      <c r="N636" s="170"/>
      <c r="O636" s="170"/>
      <c r="P636" s="170"/>
      <c r="Q636" s="170"/>
      <c r="R636" s="170"/>
      <c r="S636" s="170"/>
      <c r="T636" s="170"/>
      <c r="U636" s="170"/>
      <c r="V636" s="170"/>
      <c r="W636" s="170">
        <f>W637</f>
        <v>50000</v>
      </c>
      <c r="X636" s="170">
        <f t="shared" si="1895"/>
        <v>0</v>
      </c>
      <c r="Y636" s="170">
        <f t="shared" si="1895"/>
        <v>0</v>
      </c>
      <c r="Z636" s="66">
        <f t="shared" si="1848"/>
        <v>50000</v>
      </c>
      <c r="AA636" s="66">
        <f t="shared" si="1849"/>
        <v>0</v>
      </c>
      <c r="AB636" s="66">
        <f t="shared" si="1850"/>
        <v>0</v>
      </c>
      <c r="AC636" s="170">
        <f>AC637</f>
        <v>0</v>
      </c>
      <c r="AD636" s="170">
        <f t="shared" si="1896"/>
        <v>0</v>
      </c>
      <c r="AE636" s="170">
        <f t="shared" si="1896"/>
        <v>0</v>
      </c>
      <c r="AF636" s="66">
        <f t="shared" si="1852"/>
        <v>50000</v>
      </c>
      <c r="AG636" s="66">
        <f t="shared" si="1853"/>
        <v>0</v>
      </c>
      <c r="AH636" s="66">
        <f t="shared" si="1854"/>
        <v>0</v>
      </c>
      <c r="AI636" s="170">
        <f>AI637</f>
        <v>0</v>
      </c>
      <c r="AJ636" s="170">
        <f t="shared" si="1897"/>
        <v>0</v>
      </c>
      <c r="AK636" s="170">
        <f t="shared" si="1897"/>
        <v>0</v>
      </c>
      <c r="AL636" s="66">
        <f t="shared" si="1856"/>
        <v>50000</v>
      </c>
      <c r="AM636" s="66">
        <f t="shared" si="1857"/>
        <v>0</v>
      </c>
      <c r="AN636" s="66">
        <f t="shared" si="1858"/>
        <v>0</v>
      </c>
      <c r="AO636" s="170">
        <f>AO637</f>
        <v>0</v>
      </c>
      <c r="AP636" s="170">
        <f t="shared" si="1898"/>
        <v>0</v>
      </c>
      <c r="AQ636" s="170">
        <f t="shared" si="1898"/>
        <v>0</v>
      </c>
      <c r="AR636" s="66">
        <f t="shared" si="1860"/>
        <v>50000</v>
      </c>
      <c r="AS636" s="66">
        <f t="shared" si="1861"/>
        <v>0</v>
      </c>
      <c r="AT636" s="66">
        <f t="shared" si="1862"/>
        <v>0</v>
      </c>
    </row>
    <row r="637" spans="1:46" s="47" customFormat="1" ht="25.5">
      <c r="A637" s="151"/>
      <c r="B637" s="99" t="s">
        <v>34</v>
      </c>
      <c r="C637" s="40" t="s">
        <v>418</v>
      </c>
      <c r="D637" s="40" t="s">
        <v>21</v>
      </c>
      <c r="E637" s="40" t="s">
        <v>99</v>
      </c>
      <c r="F637" s="40" t="s">
        <v>437</v>
      </c>
      <c r="G637" s="41" t="s">
        <v>33</v>
      </c>
      <c r="H637" s="170"/>
      <c r="I637" s="170"/>
      <c r="J637" s="170"/>
      <c r="K637" s="170"/>
      <c r="L637" s="170"/>
      <c r="M637" s="170"/>
      <c r="N637" s="170"/>
      <c r="O637" s="170"/>
      <c r="P637" s="170"/>
      <c r="Q637" s="170"/>
      <c r="R637" s="170"/>
      <c r="S637" s="170"/>
      <c r="T637" s="170"/>
      <c r="U637" s="170"/>
      <c r="V637" s="170"/>
      <c r="W637" s="170">
        <v>50000</v>
      </c>
      <c r="X637" s="170"/>
      <c r="Y637" s="170"/>
      <c r="Z637" s="66">
        <f t="shared" si="1848"/>
        <v>50000</v>
      </c>
      <c r="AA637" s="66">
        <f t="shared" si="1849"/>
        <v>0</v>
      </c>
      <c r="AB637" s="66">
        <f t="shared" si="1850"/>
        <v>0</v>
      </c>
      <c r="AC637" s="170"/>
      <c r="AD637" s="170"/>
      <c r="AE637" s="170"/>
      <c r="AF637" s="66">
        <f t="shared" si="1852"/>
        <v>50000</v>
      </c>
      <c r="AG637" s="66">
        <f t="shared" si="1853"/>
        <v>0</v>
      </c>
      <c r="AH637" s="66">
        <f t="shared" si="1854"/>
        <v>0</v>
      </c>
      <c r="AI637" s="170"/>
      <c r="AJ637" s="170"/>
      <c r="AK637" s="170"/>
      <c r="AL637" s="66">
        <f t="shared" si="1856"/>
        <v>50000</v>
      </c>
      <c r="AM637" s="66">
        <f t="shared" si="1857"/>
        <v>0</v>
      </c>
      <c r="AN637" s="66">
        <f t="shared" si="1858"/>
        <v>0</v>
      </c>
      <c r="AO637" s="170"/>
      <c r="AP637" s="170"/>
      <c r="AQ637" s="170"/>
      <c r="AR637" s="66">
        <f t="shared" si="1860"/>
        <v>50000</v>
      </c>
      <c r="AS637" s="66">
        <f t="shared" si="1861"/>
        <v>0</v>
      </c>
      <c r="AT637" s="66">
        <f t="shared" si="1862"/>
        <v>0</v>
      </c>
    </row>
    <row r="638" spans="1:46" s="47" customFormat="1" ht="25.5">
      <c r="A638" s="151"/>
      <c r="B638" s="99" t="s">
        <v>390</v>
      </c>
      <c r="C638" s="40" t="s">
        <v>418</v>
      </c>
      <c r="D638" s="40" t="s">
        <v>21</v>
      </c>
      <c r="E638" s="40" t="s">
        <v>99</v>
      </c>
      <c r="F638" s="40" t="s">
        <v>421</v>
      </c>
      <c r="G638" s="41"/>
      <c r="H638" s="170"/>
      <c r="I638" s="170"/>
      <c r="J638" s="170"/>
      <c r="K638" s="170"/>
      <c r="L638" s="170"/>
      <c r="M638" s="170"/>
      <c r="N638" s="170"/>
      <c r="O638" s="170"/>
      <c r="P638" s="170"/>
      <c r="Q638" s="170"/>
      <c r="R638" s="170"/>
      <c r="S638" s="170"/>
      <c r="T638" s="170"/>
      <c r="U638" s="170"/>
      <c r="V638" s="170"/>
      <c r="W638" s="170">
        <f>W639+W642+W645+W648+W651+W654+W657+W660</f>
        <v>7000000</v>
      </c>
      <c r="X638" s="170">
        <f t="shared" ref="X638:Y638" si="1899">X639+X642+X645+X648+X651+X654+X657+X660</f>
        <v>0</v>
      </c>
      <c r="Y638" s="170">
        <f t="shared" si="1899"/>
        <v>0</v>
      </c>
      <c r="Z638" s="66">
        <f t="shared" si="1848"/>
        <v>7000000</v>
      </c>
      <c r="AA638" s="66">
        <f t="shared" si="1849"/>
        <v>0</v>
      </c>
      <c r="AB638" s="66">
        <f t="shared" si="1850"/>
        <v>0</v>
      </c>
      <c r="AC638" s="170">
        <f>AC639+AC642+AC645+AC648+AC651+AC654+AC657+AC660</f>
        <v>0</v>
      </c>
      <c r="AD638" s="170">
        <f t="shared" ref="AD638:AE638" si="1900">AD639+AD642+AD645+AD648+AD651+AD654+AD657+AD660</f>
        <v>0</v>
      </c>
      <c r="AE638" s="170">
        <f t="shared" si="1900"/>
        <v>0</v>
      </c>
      <c r="AF638" s="66">
        <f t="shared" si="1852"/>
        <v>7000000</v>
      </c>
      <c r="AG638" s="66">
        <f t="shared" si="1853"/>
        <v>0</v>
      </c>
      <c r="AH638" s="66">
        <f t="shared" si="1854"/>
        <v>0</v>
      </c>
      <c r="AI638" s="170">
        <f>AI639+AI642+AI645+AI648+AI651+AI654+AI657+AI660</f>
        <v>0</v>
      </c>
      <c r="AJ638" s="170">
        <f t="shared" ref="AJ638:AK638" si="1901">AJ639+AJ642+AJ645+AJ648+AJ651+AJ654+AJ657+AJ660</f>
        <v>0</v>
      </c>
      <c r="AK638" s="170">
        <f t="shared" si="1901"/>
        <v>0</v>
      </c>
      <c r="AL638" s="66">
        <f t="shared" si="1856"/>
        <v>7000000</v>
      </c>
      <c r="AM638" s="66">
        <f t="shared" si="1857"/>
        <v>0</v>
      </c>
      <c r="AN638" s="66">
        <f t="shared" si="1858"/>
        <v>0</v>
      </c>
      <c r="AO638" s="170">
        <f>AO639+AO642+AO645+AO648+AO651+AO654+AO657+AO660</f>
        <v>0</v>
      </c>
      <c r="AP638" s="170">
        <f t="shared" ref="AP638:AQ638" si="1902">AP639+AP642+AP645+AP648+AP651+AP654+AP657+AP660</f>
        <v>0</v>
      </c>
      <c r="AQ638" s="170">
        <f t="shared" si="1902"/>
        <v>0</v>
      </c>
      <c r="AR638" s="66">
        <f t="shared" si="1860"/>
        <v>7000000</v>
      </c>
      <c r="AS638" s="66">
        <f t="shared" si="1861"/>
        <v>0</v>
      </c>
      <c r="AT638" s="66">
        <f t="shared" si="1862"/>
        <v>0</v>
      </c>
    </row>
    <row r="639" spans="1:46" s="47" customFormat="1">
      <c r="A639" s="151"/>
      <c r="B639" s="99" t="s">
        <v>444</v>
      </c>
      <c r="C639" s="40" t="s">
        <v>418</v>
      </c>
      <c r="D639" s="40" t="s">
        <v>21</v>
      </c>
      <c r="E639" s="40" t="s">
        <v>99</v>
      </c>
      <c r="F639" s="40" t="s">
        <v>443</v>
      </c>
      <c r="G639" s="41"/>
      <c r="H639" s="170"/>
      <c r="I639" s="170"/>
      <c r="J639" s="170"/>
      <c r="K639" s="170"/>
      <c r="L639" s="170"/>
      <c r="M639" s="170"/>
      <c r="N639" s="170"/>
      <c r="O639" s="170"/>
      <c r="P639" s="170"/>
      <c r="Q639" s="170"/>
      <c r="R639" s="170"/>
      <c r="S639" s="170"/>
      <c r="T639" s="170"/>
      <c r="U639" s="170"/>
      <c r="V639" s="170"/>
      <c r="W639" s="170">
        <f>W640</f>
        <v>1166666</v>
      </c>
      <c r="X639" s="170">
        <f t="shared" ref="X639:Y640" si="1903">X640</f>
        <v>0</v>
      </c>
      <c r="Y639" s="170">
        <f t="shared" si="1903"/>
        <v>0</v>
      </c>
      <c r="Z639" s="66">
        <f t="shared" si="1848"/>
        <v>1166666</v>
      </c>
      <c r="AA639" s="66">
        <f t="shared" si="1849"/>
        <v>0</v>
      </c>
      <c r="AB639" s="66">
        <f t="shared" si="1850"/>
        <v>0</v>
      </c>
      <c r="AC639" s="170">
        <f>AC640</f>
        <v>0</v>
      </c>
      <c r="AD639" s="170">
        <f t="shared" ref="AD639:AE640" si="1904">AD640</f>
        <v>0</v>
      </c>
      <c r="AE639" s="170">
        <f t="shared" si="1904"/>
        <v>0</v>
      </c>
      <c r="AF639" s="66">
        <f t="shared" si="1852"/>
        <v>1166666</v>
      </c>
      <c r="AG639" s="66">
        <f t="shared" si="1853"/>
        <v>0</v>
      </c>
      <c r="AH639" s="66">
        <f t="shared" si="1854"/>
        <v>0</v>
      </c>
      <c r="AI639" s="170">
        <f>AI640</f>
        <v>0</v>
      </c>
      <c r="AJ639" s="170">
        <f t="shared" ref="AJ639:AK640" si="1905">AJ640</f>
        <v>0</v>
      </c>
      <c r="AK639" s="170">
        <f t="shared" si="1905"/>
        <v>0</v>
      </c>
      <c r="AL639" s="66">
        <f t="shared" si="1856"/>
        <v>1166666</v>
      </c>
      <c r="AM639" s="66">
        <f t="shared" si="1857"/>
        <v>0</v>
      </c>
      <c r="AN639" s="66">
        <f t="shared" si="1858"/>
        <v>0</v>
      </c>
      <c r="AO639" s="170">
        <f>AO640</f>
        <v>0</v>
      </c>
      <c r="AP639" s="170">
        <f t="shared" ref="AP639:AQ640" si="1906">AP640</f>
        <v>0</v>
      </c>
      <c r="AQ639" s="170">
        <f t="shared" si="1906"/>
        <v>0</v>
      </c>
      <c r="AR639" s="66">
        <f t="shared" si="1860"/>
        <v>1166666</v>
      </c>
      <c r="AS639" s="66">
        <f t="shared" si="1861"/>
        <v>0</v>
      </c>
      <c r="AT639" s="66">
        <f t="shared" si="1862"/>
        <v>0</v>
      </c>
    </row>
    <row r="640" spans="1:46" s="47" customFormat="1" ht="25.5">
      <c r="A640" s="151"/>
      <c r="B640" s="99" t="s">
        <v>207</v>
      </c>
      <c r="C640" s="40" t="s">
        <v>418</v>
      </c>
      <c r="D640" s="40" t="s">
        <v>21</v>
      </c>
      <c r="E640" s="40" t="s">
        <v>99</v>
      </c>
      <c r="F640" s="40" t="s">
        <v>443</v>
      </c>
      <c r="G640" s="41" t="s">
        <v>32</v>
      </c>
      <c r="H640" s="170"/>
      <c r="I640" s="170"/>
      <c r="J640" s="170"/>
      <c r="K640" s="170"/>
      <c r="L640" s="170"/>
      <c r="M640" s="170"/>
      <c r="N640" s="170"/>
      <c r="O640" s="170"/>
      <c r="P640" s="170"/>
      <c r="Q640" s="170"/>
      <c r="R640" s="170"/>
      <c r="S640" s="170"/>
      <c r="T640" s="170"/>
      <c r="U640" s="170"/>
      <c r="V640" s="170"/>
      <c r="W640" s="170">
        <f>W641</f>
        <v>1166666</v>
      </c>
      <c r="X640" s="170">
        <f t="shared" si="1903"/>
        <v>0</v>
      </c>
      <c r="Y640" s="170">
        <f t="shared" si="1903"/>
        <v>0</v>
      </c>
      <c r="Z640" s="66">
        <f t="shared" si="1848"/>
        <v>1166666</v>
      </c>
      <c r="AA640" s="66">
        <f t="shared" si="1849"/>
        <v>0</v>
      </c>
      <c r="AB640" s="66">
        <f t="shared" si="1850"/>
        <v>0</v>
      </c>
      <c r="AC640" s="170">
        <f>AC641</f>
        <v>0</v>
      </c>
      <c r="AD640" s="170">
        <f t="shared" si="1904"/>
        <v>0</v>
      </c>
      <c r="AE640" s="170">
        <f t="shared" si="1904"/>
        <v>0</v>
      </c>
      <c r="AF640" s="66">
        <f t="shared" si="1852"/>
        <v>1166666</v>
      </c>
      <c r="AG640" s="66">
        <f t="shared" si="1853"/>
        <v>0</v>
      </c>
      <c r="AH640" s="66">
        <f t="shared" si="1854"/>
        <v>0</v>
      </c>
      <c r="AI640" s="170">
        <f>AI641</f>
        <v>0</v>
      </c>
      <c r="AJ640" s="170">
        <f t="shared" si="1905"/>
        <v>0</v>
      </c>
      <c r="AK640" s="170">
        <f t="shared" si="1905"/>
        <v>0</v>
      </c>
      <c r="AL640" s="66">
        <f t="shared" si="1856"/>
        <v>1166666</v>
      </c>
      <c r="AM640" s="66">
        <f t="shared" si="1857"/>
        <v>0</v>
      </c>
      <c r="AN640" s="66">
        <f t="shared" si="1858"/>
        <v>0</v>
      </c>
      <c r="AO640" s="170">
        <f>AO641</f>
        <v>0</v>
      </c>
      <c r="AP640" s="170">
        <f t="shared" si="1906"/>
        <v>0</v>
      </c>
      <c r="AQ640" s="170">
        <f t="shared" si="1906"/>
        <v>0</v>
      </c>
      <c r="AR640" s="66">
        <f t="shared" si="1860"/>
        <v>1166666</v>
      </c>
      <c r="AS640" s="66">
        <f t="shared" si="1861"/>
        <v>0</v>
      </c>
      <c r="AT640" s="66">
        <f t="shared" si="1862"/>
        <v>0</v>
      </c>
    </row>
    <row r="641" spans="1:46" s="47" customFormat="1" ht="25.5">
      <c r="A641" s="151"/>
      <c r="B641" s="99" t="s">
        <v>34</v>
      </c>
      <c r="C641" s="40" t="s">
        <v>418</v>
      </c>
      <c r="D641" s="40" t="s">
        <v>21</v>
      </c>
      <c r="E641" s="40" t="s">
        <v>99</v>
      </c>
      <c r="F641" s="40" t="s">
        <v>443</v>
      </c>
      <c r="G641" s="41" t="s">
        <v>33</v>
      </c>
      <c r="H641" s="170"/>
      <c r="I641" s="170"/>
      <c r="J641" s="170"/>
      <c r="K641" s="170"/>
      <c r="L641" s="170"/>
      <c r="M641" s="170"/>
      <c r="N641" s="170"/>
      <c r="O641" s="170"/>
      <c r="P641" s="170"/>
      <c r="Q641" s="170"/>
      <c r="R641" s="170"/>
      <c r="S641" s="170"/>
      <c r="T641" s="170"/>
      <c r="U641" s="170"/>
      <c r="V641" s="170"/>
      <c r="W641" s="170">
        <v>1166666</v>
      </c>
      <c r="X641" s="170"/>
      <c r="Y641" s="170"/>
      <c r="Z641" s="66">
        <f t="shared" si="1848"/>
        <v>1166666</v>
      </c>
      <c r="AA641" s="66">
        <f t="shared" si="1849"/>
        <v>0</v>
      </c>
      <c r="AB641" s="66">
        <f t="shared" si="1850"/>
        <v>0</v>
      </c>
      <c r="AC641" s="170"/>
      <c r="AD641" s="170"/>
      <c r="AE641" s="170"/>
      <c r="AF641" s="66">
        <f t="shared" si="1852"/>
        <v>1166666</v>
      </c>
      <c r="AG641" s="66">
        <f t="shared" si="1853"/>
        <v>0</v>
      </c>
      <c r="AH641" s="66">
        <f t="shared" si="1854"/>
        <v>0</v>
      </c>
      <c r="AI641" s="170"/>
      <c r="AJ641" s="170"/>
      <c r="AK641" s="170"/>
      <c r="AL641" s="66">
        <f t="shared" si="1856"/>
        <v>1166666</v>
      </c>
      <c r="AM641" s="66">
        <f t="shared" si="1857"/>
        <v>0</v>
      </c>
      <c r="AN641" s="66">
        <f t="shared" si="1858"/>
        <v>0</v>
      </c>
      <c r="AO641" s="170"/>
      <c r="AP641" s="170"/>
      <c r="AQ641" s="170"/>
      <c r="AR641" s="66">
        <f t="shared" si="1860"/>
        <v>1166666</v>
      </c>
      <c r="AS641" s="66">
        <f t="shared" si="1861"/>
        <v>0</v>
      </c>
      <c r="AT641" s="66">
        <f t="shared" si="1862"/>
        <v>0</v>
      </c>
    </row>
    <row r="642" spans="1:46" s="47" customFormat="1" ht="25.5">
      <c r="A642" s="151"/>
      <c r="B642" s="99" t="s">
        <v>426</v>
      </c>
      <c r="C642" s="40" t="s">
        <v>418</v>
      </c>
      <c r="D642" s="40" t="s">
        <v>21</v>
      </c>
      <c r="E642" s="40" t="s">
        <v>99</v>
      </c>
      <c r="F642" s="40" t="s">
        <v>427</v>
      </c>
      <c r="G642" s="41"/>
      <c r="H642" s="170"/>
      <c r="I642" s="170"/>
      <c r="J642" s="170"/>
      <c r="K642" s="170"/>
      <c r="L642" s="170"/>
      <c r="M642" s="170"/>
      <c r="N642" s="170"/>
      <c r="O642" s="170"/>
      <c r="P642" s="170"/>
      <c r="Q642" s="170"/>
      <c r="R642" s="170"/>
      <c r="S642" s="170"/>
      <c r="T642" s="170"/>
      <c r="U642" s="170"/>
      <c r="V642" s="170"/>
      <c r="W642" s="170">
        <f>W643</f>
        <v>1166666</v>
      </c>
      <c r="X642" s="170">
        <f t="shared" ref="X642:Y643" si="1907">X643</f>
        <v>0</v>
      </c>
      <c r="Y642" s="170">
        <f t="shared" si="1907"/>
        <v>0</v>
      </c>
      <c r="Z642" s="66">
        <f t="shared" si="1848"/>
        <v>1166666</v>
      </c>
      <c r="AA642" s="66">
        <f t="shared" si="1849"/>
        <v>0</v>
      </c>
      <c r="AB642" s="66">
        <f t="shared" si="1850"/>
        <v>0</v>
      </c>
      <c r="AC642" s="170">
        <f>AC643</f>
        <v>0</v>
      </c>
      <c r="AD642" s="170">
        <f t="shared" ref="AD642:AE643" si="1908">AD643</f>
        <v>0</v>
      </c>
      <c r="AE642" s="170">
        <f t="shared" si="1908"/>
        <v>0</v>
      </c>
      <c r="AF642" s="66">
        <f t="shared" si="1852"/>
        <v>1166666</v>
      </c>
      <c r="AG642" s="66">
        <f t="shared" si="1853"/>
        <v>0</v>
      </c>
      <c r="AH642" s="66">
        <f t="shared" si="1854"/>
        <v>0</v>
      </c>
      <c r="AI642" s="170">
        <f>AI643</f>
        <v>0</v>
      </c>
      <c r="AJ642" s="170">
        <f t="shared" ref="AJ642:AK643" si="1909">AJ643</f>
        <v>0</v>
      </c>
      <c r="AK642" s="170">
        <f t="shared" si="1909"/>
        <v>0</v>
      </c>
      <c r="AL642" s="66">
        <f t="shared" si="1856"/>
        <v>1166666</v>
      </c>
      <c r="AM642" s="66">
        <f t="shared" si="1857"/>
        <v>0</v>
      </c>
      <c r="AN642" s="66">
        <f t="shared" si="1858"/>
        <v>0</v>
      </c>
      <c r="AO642" s="170">
        <f>AO643</f>
        <v>0</v>
      </c>
      <c r="AP642" s="170">
        <f t="shared" ref="AP642:AQ643" si="1910">AP643</f>
        <v>0</v>
      </c>
      <c r="AQ642" s="170">
        <f t="shared" si="1910"/>
        <v>0</v>
      </c>
      <c r="AR642" s="66">
        <f t="shared" si="1860"/>
        <v>1166666</v>
      </c>
      <c r="AS642" s="66">
        <f t="shared" si="1861"/>
        <v>0</v>
      </c>
      <c r="AT642" s="66">
        <f t="shared" si="1862"/>
        <v>0</v>
      </c>
    </row>
    <row r="643" spans="1:46" s="47" customFormat="1" ht="25.5">
      <c r="A643" s="151"/>
      <c r="B643" s="99" t="s">
        <v>41</v>
      </c>
      <c r="C643" s="40" t="s">
        <v>418</v>
      </c>
      <c r="D643" s="40" t="s">
        <v>21</v>
      </c>
      <c r="E643" s="40" t="s">
        <v>99</v>
      </c>
      <c r="F643" s="40" t="s">
        <v>427</v>
      </c>
      <c r="G643" s="41" t="s">
        <v>39</v>
      </c>
      <c r="H643" s="170"/>
      <c r="I643" s="170"/>
      <c r="J643" s="170"/>
      <c r="K643" s="170"/>
      <c r="L643" s="170"/>
      <c r="M643" s="170"/>
      <c r="N643" s="170"/>
      <c r="O643" s="170"/>
      <c r="P643" s="170"/>
      <c r="Q643" s="170"/>
      <c r="R643" s="170"/>
      <c r="S643" s="170"/>
      <c r="T643" s="170"/>
      <c r="U643" s="170"/>
      <c r="V643" s="170"/>
      <c r="W643" s="170">
        <f>W644</f>
        <v>1166666</v>
      </c>
      <c r="X643" s="170">
        <f t="shared" si="1907"/>
        <v>0</v>
      </c>
      <c r="Y643" s="170">
        <f t="shared" si="1907"/>
        <v>0</v>
      </c>
      <c r="Z643" s="66">
        <f t="shared" si="1848"/>
        <v>1166666</v>
      </c>
      <c r="AA643" s="66">
        <f t="shared" si="1849"/>
        <v>0</v>
      </c>
      <c r="AB643" s="66">
        <f t="shared" si="1850"/>
        <v>0</v>
      </c>
      <c r="AC643" s="170">
        <f>AC644</f>
        <v>0</v>
      </c>
      <c r="AD643" s="170">
        <f t="shared" si="1908"/>
        <v>0</v>
      </c>
      <c r="AE643" s="170">
        <f t="shared" si="1908"/>
        <v>0</v>
      </c>
      <c r="AF643" s="66">
        <f t="shared" si="1852"/>
        <v>1166666</v>
      </c>
      <c r="AG643" s="66">
        <f t="shared" si="1853"/>
        <v>0</v>
      </c>
      <c r="AH643" s="66">
        <f t="shared" si="1854"/>
        <v>0</v>
      </c>
      <c r="AI643" s="170">
        <f>AI644</f>
        <v>0</v>
      </c>
      <c r="AJ643" s="170">
        <f t="shared" si="1909"/>
        <v>0</v>
      </c>
      <c r="AK643" s="170">
        <f t="shared" si="1909"/>
        <v>0</v>
      </c>
      <c r="AL643" s="66">
        <f t="shared" si="1856"/>
        <v>1166666</v>
      </c>
      <c r="AM643" s="66">
        <f t="shared" si="1857"/>
        <v>0</v>
      </c>
      <c r="AN643" s="66">
        <f t="shared" si="1858"/>
        <v>0</v>
      </c>
      <c r="AO643" s="170">
        <f>AO644</f>
        <v>0</v>
      </c>
      <c r="AP643" s="170">
        <f t="shared" si="1910"/>
        <v>0</v>
      </c>
      <c r="AQ643" s="170">
        <f t="shared" si="1910"/>
        <v>0</v>
      </c>
      <c r="AR643" s="66">
        <f t="shared" si="1860"/>
        <v>1166666</v>
      </c>
      <c r="AS643" s="66">
        <f t="shared" si="1861"/>
        <v>0</v>
      </c>
      <c r="AT643" s="66">
        <f t="shared" si="1862"/>
        <v>0</v>
      </c>
    </row>
    <row r="644" spans="1:46" s="47" customFormat="1">
      <c r="A644" s="151"/>
      <c r="B644" s="99" t="s">
        <v>42</v>
      </c>
      <c r="C644" s="40" t="s">
        <v>418</v>
      </c>
      <c r="D644" s="40" t="s">
        <v>21</v>
      </c>
      <c r="E644" s="40" t="s">
        <v>99</v>
      </c>
      <c r="F644" s="40" t="s">
        <v>427</v>
      </c>
      <c r="G644" s="41" t="s">
        <v>40</v>
      </c>
      <c r="H644" s="170"/>
      <c r="I644" s="170"/>
      <c r="J644" s="170"/>
      <c r="K644" s="170"/>
      <c r="L644" s="170"/>
      <c r="M644" s="170"/>
      <c r="N644" s="170"/>
      <c r="O644" s="170"/>
      <c r="P644" s="170"/>
      <c r="Q644" s="170"/>
      <c r="R644" s="170"/>
      <c r="S644" s="170"/>
      <c r="T644" s="170"/>
      <c r="U644" s="170"/>
      <c r="V644" s="170"/>
      <c r="W644" s="170">
        <v>1166666</v>
      </c>
      <c r="X644" s="170"/>
      <c r="Y644" s="170"/>
      <c r="Z644" s="66">
        <f t="shared" si="1848"/>
        <v>1166666</v>
      </c>
      <c r="AA644" s="66">
        <f t="shared" si="1849"/>
        <v>0</v>
      </c>
      <c r="AB644" s="66">
        <f t="shared" si="1850"/>
        <v>0</v>
      </c>
      <c r="AC644" s="170"/>
      <c r="AD644" s="170"/>
      <c r="AE644" s="170"/>
      <c r="AF644" s="66">
        <f t="shared" si="1852"/>
        <v>1166666</v>
      </c>
      <c r="AG644" s="66">
        <f t="shared" si="1853"/>
        <v>0</v>
      </c>
      <c r="AH644" s="66">
        <f t="shared" si="1854"/>
        <v>0</v>
      </c>
      <c r="AI644" s="170"/>
      <c r="AJ644" s="170"/>
      <c r="AK644" s="170"/>
      <c r="AL644" s="66">
        <f t="shared" si="1856"/>
        <v>1166666</v>
      </c>
      <c r="AM644" s="66">
        <f t="shared" si="1857"/>
        <v>0</v>
      </c>
      <c r="AN644" s="66">
        <f t="shared" si="1858"/>
        <v>0</v>
      </c>
      <c r="AO644" s="170"/>
      <c r="AP644" s="170"/>
      <c r="AQ644" s="170"/>
      <c r="AR644" s="66">
        <f t="shared" si="1860"/>
        <v>1166666</v>
      </c>
      <c r="AS644" s="66">
        <f t="shared" si="1861"/>
        <v>0</v>
      </c>
      <c r="AT644" s="66">
        <f t="shared" si="1862"/>
        <v>0</v>
      </c>
    </row>
    <row r="645" spans="1:46" s="47" customFormat="1">
      <c r="A645" s="151"/>
      <c r="B645" s="99" t="s">
        <v>448</v>
      </c>
      <c r="C645" s="40" t="s">
        <v>418</v>
      </c>
      <c r="D645" s="40" t="s">
        <v>21</v>
      </c>
      <c r="E645" s="40" t="s">
        <v>99</v>
      </c>
      <c r="F645" s="40" t="s">
        <v>431</v>
      </c>
      <c r="G645" s="41"/>
      <c r="H645" s="170"/>
      <c r="I645" s="170"/>
      <c r="J645" s="170"/>
      <c r="K645" s="170"/>
      <c r="L645" s="170"/>
      <c r="M645" s="170"/>
      <c r="N645" s="170"/>
      <c r="O645" s="170"/>
      <c r="P645" s="170"/>
      <c r="Q645" s="170"/>
      <c r="R645" s="170"/>
      <c r="S645" s="170"/>
      <c r="T645" s="170"/>
      <c r="U645" s="170"/>
      <c r="V645" s="170"/>
      <c r="W645" s="170">
        <f>W646</f>
        <v>950000</v>
      </c>
      <c r="X645" s="170">
        <f t="shared" ref="X645:Y646" si="1911">X646</f>
        <v>0</v>
      </c>
      <c r="Y645" s="170">
        <f t="shared" si="1911"/>
        <v>0</v>
      </c>
      <c r="Z645" s="66">
        <f t="shared" si="1848"/>
        <v>950000</v>
      </c>
      <c r="AA645" s="66">
        <f t="shared" si="1849"/>
        <v>0</v>
      </c>
      <c r="AB645" s="66">
        <f t="shared" si="1850"/>
        <v>0</v>
      </c>
      <c r="AC645" s="170">
        <f>AC646</f>
        <v>0</v>
      </c>
      <c r="AD645" s="170">
        <f t="shared" ref="AD645:AE646" si="1912">AD646</f>
        <v>0</v>
      </c>
      <c r="AE645" s="170">
        <f t="shared" si="1912"/>
        <v>0</v>
      </c>
      <c r="AF645" s="66">
        <f t="shared" si="1852"/>
        <v>950000</v>
      </c>
      <c r="AG645" s="66">
        <f t="shared" si="1853"/>
        <v>0</v>
      </c>
      <c r="AH645" s="66">
        <f t="shared" si="1854"/>
        <v>0</v>
      </c>
      <c r="AI645" s="170">
        <f>AI646</f>
        <v>0</v>
      </c>
      <c r="AJ645" s="170">
        <f t="shared" ref="AJ645:AK646" si="1913">AJ646</f>
        <v>0</v>
      </c>
      <c r="AK645" s="170">
        <f t="shared" si="1913"/>
        <v>0</v>
      </c>
      <c r="AL645" s="66">
        <f t="shared" si="1856"/>
        <v>950000</v>
      </c>
      <c r="AM645" s="66">
        <f t="shared" si="1857"/>
        <v>0</v>
      </c>
      <c r="AN645" s="66">
        <f t="shared" si="1858"/>
        <v>0</v>
      </c>
      <c r="AO645" s="170">
        <f>AO646</f>
        <v>0</v>
      </c>
      <c r="AP645" s="170">
        <f t="shared" ref="AP645:AQ646" si="1914">AP646</f>
        <v>0</v>
      </c>
      <c r="AQ645" s="170">
        <f t="shared" si="1914"/>
        <v>0</v>
      </c>
      <c r="AR645" s="66">
        <f t="shared" si="1860"/>
        <v>950000</v>
      </c>
      <c r="AS645" s="66">
        <f t="shared" si="1861"/>
        <v>0</v>
      </c>
      <c r="AT645" s="66">
        <f t="shared" si="1862"/>
        <v>0</v>
      </c>
    </row>
    <row r="646" spans="1:46" s="47" customFormat="1" ht="25.5">
      <c r="A646" s="151"/>
      <c r="B646" s="99" t="s">
        <v>41</v>
      </c>
      <c r="C646" s="40" t="s">
        <v>418</v>
      </c>
      <c r="D646" s="40" t="s">
        <v>21</v>
      </c>
      <c r="E646" s="40" t="s">
        <v>99</v>
      </c>
      <c r="F646" s="40" t="s">
        <v>431</v>
      </c>
      <c r="G646" s="41" t="s">
        <v>39</v>
      </c>
      <c r="H646" s="170"/>
      <c r="I646" s="170"/>
      <c r="J646" s="170"/>
      <c r="K646" s="170"/>
      <c r="L646" s="170"/>
      <c r="M646" s="170"/>
      <c r="N646" s="170"/>
      <c r="O646" s="170"/>
      <c r="P646" s="170"/>
      <c r="Q646" s="170"/>
      <c r="R646" s="170"/>
      <c r="S646" s="170"/>
      <c r="T646" s="170"/>
      <c r="U646" s="170"/>
      <c r="V646" s="170"/>
      <c r="W646" s="170">
        <f>W647</f>
        <v>950000</v>
      </c>
      <c r="X646" s="170">
        <f t="shared" si="1911"/>
        <v>0</v>
      </c>
      <c r="Y646" s="170">
        <f t="shared" si="1911"/>
        <v>0</v>
      </c>
      <c r="Z646" s="66">
        <f t="shared" si="1848"/>
        <v>950000</v>
      </c>
      <c r="AA646" s="66">
        <f t="shared" si="1849"/>
        <v>0</v>
      </c>
      <c r="AB646" s="66">
        <f t="shared" si="1850"/>
        <v>0</v>
      </c>
      <c r="AC646" s="170">
        <f>AC647</f>
        <v>0</v>
      </c>
      <c r="AD646" s="170">
        <f t="shared" si="1912"/>
        <v>0</v>
      </c>
      <c r="AE646" s="170">
        <f t="shared" si="1912"/>
        <v>0</v>
      </c>
      <c r="AF646" s="66">
        <f t="shared" si="1852"/>
        <v>950000</v>
      </c>
      <c r="AG646" s="66">
        <f t="shared" si="1853"/>
        <v>0</v>
      </c>
      <c r="AH646" s="66">
        <f t="shared" si="1854"/>
        <v>0</v>
      </c>
      <c r="AI646" s="170">
        <f>AI647</f>
        <v>0</v>
      </c>
      <c r="AJ646" s="170">
        <f t="shared" si="1913"/>
        <v>0</v>
      </c>
      <c r="AK646" s="170">
        <f t="shared" si="1913"/>
        <v>0</v>
      </c>
      <c r="AL646" s="66">
        <f t="shared" si="1856"/>
        <v>950000</v>
      </c>
      <c r="AM646" s="66">
        <f t="shared" si="1857"/>
        <v>0</v>
      </c>
      <c r="AN646" s="66">
        <f t="shared" si="1858"/>
        <v>0</v>
      </c>
      <c r="AO646" s="170">
        <f>AO647</f>
        <v>0</v>
      </c>
      <c r="AP646" s="170">
        <f t="shared" si="1914"/>
        <v>0</v>
      </c>
      <c r="AQ646" s="170">
        <f t="shared" si="1914"/>
        <v>0</v>
      </c>
      <c r="AR646" s="66">
        <f t="shared" si="1860"/>
        <v>950000</v>
      </c>
      <c r="AS646" s="66">
        <f t="shared" si="1861"/>
        <v>0</v>
      </c>
      <c r="AT646" s="66">
        <f t="shared" si="1862"/>
        <v>0</v>
      </c>
    </row>
    <row r="647" spans="1:46" s="47" customFormat="1">
      <c r="A647" s="151"/>
      <c r="B647" s="99" t="s">
        <v>42</v>
      </c>
      <c r="C647" s="40" t="s">
        <v>418</v>
      </c>
      <c r="D647" s="40" t="s">
        <v>21</v>
      </c>
      <c r="E647" s="40" t="s">
        <v>99</v>
      </c>
      <c r="F647" s="40" t="s">
        <v>431</v>
      </c>
      <c r="G647" s="41" t="s">
        <v>40</v>
      </c>
      <c r="H647" s="170"/>
      <c r="I647" s="170"/>
      <c r="J647" s="170"/>
      <c r="K647" s="170"/>
      <c r="L647" s="170"/>
      <c r="M647" s="170"/>
      <c r="N647" s="170"/>
      <c r="O647" s="170"/>
      <c r="P647" s="170"/>
      <c r="Q647" s="170"/>
      <c r="R647" s="170"/>
      <c r="S647" s="170"/>
      <c r="T647" s="170"/>
      <c r="U647" s="170"/>
      <c r="V647" s="170"/>
      <c r="W647" s="170">
        <v>950000</v>
      </c>
      <c r="X647" s="170"/>
      <c r="Y647" s="170"/>
      <c r="Z647" s="66">
        <f t="shared" si="1848"/>
        <v>950000</v>
      </c>
      <c r="AA647" s="66">
        <f t="shared" si="1849"/>
        <v>0</v>
      </c>
      <c r="AB647" s="66">
        <f t="shared" si="1850"/>
        <v>0</v>
      </c>
      <c r="AC647" s="170"/>
      <c r="AD647" s="170"/>
      <c r="AE647" s="170"/>
      <c r="AF647" s="66">
        <f t="shared" si="1852"/>
        <v>950000</v>
      </c>
      <c r="AG647" s="66">
        <f t="shared" si="1853"/>
        <v>0</v>
      </c>
      <c r="AH647" s="66">
        <f t="shared" si="1854"/>
        <v>0</v>
      </c>
      <c r="AI647" s="170"/>
      <c r="AJ647" s="170"/>
      <c r="AK647" s="170"/>
      <c r="AL647" s="66">
        <f t="shared" si="1856"/>
        <v>950000</v>
      </c>
      <c r="AM647" s="66">
        <f t="shared" si="1857"/>
        <v>0</v>
      </c>
      <c r="AN647" s="66">
        <f t="shared" si="1858"/>
        <v>0</v>
      </c>
      <c r="AO647" s="170"/>
      <c r="AP647" s="170"/>
      <c r="AQ647" s="170"/>
      <c r="AR647" s="66">
        <f t="shared" si="1860"/>
        <v>950000</v>
      </c>
      <c r="AS647" s="66">
        <f t="shared" si="1861"/>
        <v>0</v>
      </c>
      <c r="AT647" s="66">
        <f t="shared" si="1862"/>
        <v>0</v>
      </c>
    </row>
    <row r="648" spans="1:46" s="47" customFormat="1">
      <c r="A648" s="151"/>
      <c r="B648" s="99" t="s">
        <v>430</v>
      </c>
      <c r="C648" s="40" t="s">
        <v>418</v>
      </c>
      <c r="D648" s="40" t="s">
        <v>21</v>
      </c>
      <c r="E648" s="40" t="s">
        <v>99</v>
      </c>
      <c r="F648" s="40" t="s">
        <v>432</v>
      </c>
      <c r="G648" s="41"/>
      <c r="H648" s="170"/>
      <c r="I648" s="170"/>
      <c r="J648" s="170"/>
      <c r="K648" s="170"/>
      <c r="L648" s="170"/>
      <c r="M648" s="170"/>
      <c r="N648" s="170"/>
      <c r="O648" s="170"/>
      <c r="P648" s="170"/>
      <c r="Q648" s="170"/>
      <c r="R648" s="170"/>
      <c r="S648" s="170"/>
      <c r="T648" s="170"/>
      <c r="U648" s="170"/>
      <c r="V648" s="170"/>
      <c r="W648" s="170">
        <f>W649</f>
        <v>995600</v>
      </c>
      <c r="X648" s="170">
        <f t="shared" ref="X648:Y649" si="1915">X649</f>
        <v>0</v>
      </c>
      <c r="Y648" s="170">
        <f t="shared" si="1915"/>
        <v>0</v>
      </c>
      <c r="Z648" s="66">
        <f t="shared" si="1848"/>
        <v>995600</v>
      </c>
      <c r="AA648" s="66">
        <f t="shared" si="1849"/>
        <v>0</v>
      </c>
      <c r="AB648" s="66">
        <f t="shared" si="1850"/>
        <v>0</v>
      </c>
      <c r="AC648" s="170">
        <f>AC649</f>
        <v>0</v>
      </c>
      <c r="AD648" s="170">
        <f t="shared" ref="AD648:AE649" si="1916">AD649</f>
        <v>0</v>
      </c>
      <c r="AE648" s="170">
        <f t="shared" si="1916"/>
        <v>0</v>
      </c>
      <c r="AF648" s="66">
        <f t="shared" si="1852"/>
        <v>995600</v>
      </c>
      <c r="AG648" s="66">
        <f t="shared" si="1853"/>
        <v>0</v>
      </c>
      <c r="AH648" s="66">
        <f t="shared" si="1854"/>
        <v>0</v>
      </c>
      <c r="AI648" s="170">
        <f>AI649</f>
        <v>0</v>
      </c>
      <c r="AJ648" s="170">
        <f t="shared" ref="AJ648:AK649" si="1917">AJ649</f>
        <v>0</v>
      </c>
      <c r="AK648" s="170">
        <f t="shared" si="1917"/>
        <v>0</v>
      </c>
      <c r="AL648" s="66">
        <f t="shared" si="1856"/>
        <v>995600</v>
      </c>
      <c r="AM648" s="66">
        <f t="shared" si="1857"/>
        <v>0</v>
      </c>
      <c r="AN648" s="66">
        <f t="shared" si="1858"/>
        <v>0</v>
      </c>
      <c r="AO648" s="170">
        <f>AO649</f>
        <v>0</v>
      </c>
      <c r="AP648" s="170">
        <f t="shared" ref="AP648:AQ649" si="1918">AP649</f>
        <v>0</v>
      </c>
      <c r="AQ648" s="170">
        <f t="shared" si="1918"/>
        <v>0</v>
      </c>
      <c r="AR648" s="66">
        <f t="shared" si="1860"/>
        <v>995600</v>
      </c>
      <c r="AS648" s="66">
        <f t="shared" si="1861"/>
        <v>0</v>
      </c>
      <c r="AT648" s="66">
        <f t="shared" si="1862"/>
        <v>0</v>
      </c>
    </row>
    <row r="649" spans="1:46" s="47" customFormat="1" ht="25.5">
      <c r="A649" s="151"/>
      <c r="B649" s="99" t="s">
        <v>41</v>
      </c>
      <c r="C649" s="40" t="s">
        <v>418</v>
      </c>
      <c r="D649" s="40" t="s">
        <v>21</v>
      </c>
      <c r="E649" s="40" t="s">
        <v>99</v>
      </c>
      <c r="F649" s="40" t="s">
        <v>432</v>
      </c>
      <c r="G649" s="41" t="s">
        <v>39</v>
      </c>
      <c r="H649" s="170"/>
      <c r="I649" s="170"/>
      <c r="J649" s="170"/>
      <c r="K649" s="170"/>
      <c r="L649" s="170"/>
      <c r="M649" s="170"/>
      <c r="N649" s="170"/>
      <c r="O649" s="170"/>
      <c r="P649" s="170"/>
      <c r="Q649" s="170"/>
      <c r="R649" s="170"/>
      <c r="S649" s="170"/>
      <c r="T649" s="170"/>
      <c r="U649" s="170"/>
      <c r="V649" s="170"/>
      <c r="W649" s="170">
        <f>W650</f>
        <v>995600</v>
      </c>
      <c r="X649" s="170">
        <f t="shared" si="1915"/>
        <v>0</v>
      </c>
      <c r="Y649" s="170">
        <f t="shared" si="1915"/>
        <v>0</v>
      </c>
      <c r="Z649" s="66">
        <f t="shared" si="1848"/>
        <v>995600</v>
      </c>
      <c r="AA649" s="66">
        <f t="shared" si="1849"/>
        <v>0</v>
      </c>
      <c r="AB649" s="66">
        <f t="shared" si="1850"/>
        <v>0</v>
      </c>
      <c r="AC649" s="170">
        <f>AC650</f>
        <v>0</v>
      </c>
      <c r="AD649" s="170">
        <f t="shared" si="1916"/>
        <v>0</v>
      </c>
      <c r="AE649" s="170">
        <f t="shared" si="1916"/>
        <v>0</v>
      </c>
      <c r="AF649" s="66">
        <f t="shared" si="1852"/>
        <v>995600</v>
      </c>
      <c r="AG649" s="66">
        <f t="shared" si="1853"/>
        <v>0</v>
      </c>
      <c r="AH649" s="66">
        <f t="shared" si="1854"/>
        <v>0</v>
      </c>
      <c r="AI649" s="170">
        <f>AI650</f>
        <v>0</v>
      </c>
      <c r="AJ649" s="170">
        <f t="shared" si="1917"/>
        <v>0</v>
      </c>
      <c r="AK649" s="170">
        <f t="shared" si="1917"/>
        <v>0</v>
      </c>
      <c r="AL649" s="66">
        <f t="shared" si="1856"/>
        <v>995600</v>
      </c>
      <c r="AM649" s="66">
        <f t="shared" si="1857"/>
        <v>0</v>
      </c>
      <c r="AN649" s="66">
        <f t="shared" si="1858"/>
        <v>0</v>
      </c>
      <c r="AO649" s="170">
        <f>AO650</f>
        <v>0</v>
      </c>
      <c r="AP649" s="170">
        <f t="shared" si="1918"/>
        <v>0</v>
      </c>
      <c r="AQ649" s="170">
        <f t="shared" si="1918"/>
        <v>0</v>
      </c>
      <c r="AR649" s="66">
        <f t="shared" si="1860"/>
        <v>995600</v>
      </c>
      <c r="AS649" s="66">
        <f t="shared" si="1861"/>
        <v>0</v>
      </c>
      <c r="AT649" s="66">
        <f t="shared" si="1862"/>
        <v>0</v>
      </c>
    </row>
    <row r="650" spans="1:46" s="47" customFormat="1">
      <c r="A650" s="151"/>
      <c r="B650" s="99" t="s">
        <v>42</v>
      </c>
      <c r="C650" s="40" t="s">
        <v>418</v>
      </c>
      <c r="D650" s="40" t="s">
        <v>21</v>
      </c>
      <c r="E650" s="40" t="s">
        <v>99</v>
      </c>
      <c r="F650" s="40" t="s">
        <v>432</v>
      </c>
      <c r="G650" s="41" t="s">
        <v>40</v>
      </c>
      <c r="H650" s="170"/>
      <c r="I650" s="170"/>
      <c r="J650" s="170"/>
      <c r="K650" s="170"/>
      <c r="L650" s="170"/>
      <c r="M650" s="170"/>
      <c r="N650" s="170"/>
      <c r="O650" s="170"/>
      <c r="P650" s="170"/>
      <c r="Q650" s="170"/>
      <c r="R650" s="170"/>
      <c r="S650" s="170"/>
      <c r="T650" s="170"/>
      <c r="U650" s="170"/>
      <c r="V650" s="170"/>
      <c r="W650" s="170">
        <v>995600</v>
      </c>
      <c r="X650" s="170"/>
      <c r="Y650" s="170"/>
      <c r="Z650" s="66">
        <f t="shared" si="1848"/>
        <v>995600</v>
      </c>
      <c r="AA650" s="66">
        <f t="shared" si="1849"/>
        <v>0</v>
      </c>
      <c r="AB650" s="66">
        <f t="shared" si="1850"/>
        <v>0</v>
      </c>
      <c r="AC650" s="170"/>
      <c r="AD650" s="170"/>
      <c r="AE650" s="170"/>
      <c r="AF650" s="66">
        <f t="shared" si="1852"/>
        <v>995600</v>
      </c>
      <c r="AG650" s="66">
        <f t="shared" si="1853"/>
        <v>0</v>
      </c>
      <c r="AH650" s="66">
        <f t="shared" si="1854"/>
        <v>0</v>
      </c>
      <c r="AI650" s="170"/>
      <c r="AJ650" s="170"/>
      <c r="AK650" s="170"/>
      <c r="AL650" s="66">
        <f t="shared" si="1856"/>
        <v>995600</v>
      </c>
      <c r="AM650" s="66">
        <f t="shared" si="1857"/>
        <v>0</v>
      </c>
      <c r="AN650" s="66">
        <f t="shared" si="1858"/>
        <v>0</v>
      </c>
      <c r="AO650" s="170"/>
      <c r="AP650" s="170"/>
      <c r="AQ650" s="170"/>
      <c r="AR650" s="66">
        <f t="shared" si="1860"/>
        <v>995600</v>
      </c>
      <c r="AS650" s="66">
        <f t="shared" si="1861"/>
        <v>0</v>
      </c>
      <c r="AT650" s="66">
        <f t="shared" si="1862"/>
        <v>0</v>
      </c>
    </row>
    <row r="651" spans="1:46" s="47" customFormat="1" ht="25.5">
      <c r="A651" s="151"/>
      <c r="B651" s="99" t="s">
        <v>445</v>
      </c>
      <c r="C651" s="40" t="s">
        <v>418</v>
      </c>
      <c r="D651" s="40" t="s">
        <v>21</v>
      </c>
      <c r="E651" s="40" t="s">
        <v>99</v>
      </c>
      <c r="F651" s="40" t="s">
        <v>422</v>
      </c>
      <c r="G651" s="41"/>
      <c r="H651" s="170"/>
      <c r="I651" s="170"/>
      <c r="J651" s="170"/>
      <c r="K651" s="170"/>
      <c r="L651" s="170"/>
      <c r="M651" s="170"/>
      <c r="N651" s="170"/>
      <c r="O651" s="170"/>
      <c r="P651" s="170"/>
      <c r="Q651" s="170"/>
      <c r="R651" s="170"/>
      <c r="S651" s="170"/>
      <c r="T651" s="170"/>
      <c r="U651" s="170"/>
      <c r="V651" s="170"/>
      <c r="W651" s="170">
        <f>W652</f>
        <v>463600</v>
      </c>
      <c r="X651" s="170">
        <f t="shared" ref="X651:Y652" si="1919">X652</f>
        <v>0</v>
      </c>
      <c r="Y651" s="170">
        <f t="shared" si="1919"/>
        <v>0</v>
      </c>
      <c r="Z651" s="66">
        <f t="shared" si="1848"/>
        <v>463600</v>
      </c>
      <c r="AA651" s="66">
        <f t="shared" si="1849"/>
        <v>0</v>
      </c>
      <c r="AB651" s="66">
        <f t="shared" si="1850"/>
        <v>0</v>
      </c>
      <c r="AC651" s="170">
        <f>AC652</f>
        <v>0</v>
      </c>
      <c r="AD651" s="170">
        <f t="shared" ref="AD651:AE652" si="1920">AD652</f>
        <v>0</v>
      </c>
      <c r="AE651" s="170">
        <f t="shared" si="1920"/>
        <v>0</v>
      </c>
      <c r="AF651" s="66">
        <f t="shared" si="1852"/>
        <v>463600</v>
      </c>
      <c r="AG651" s="66">
        <f t="shared" si="1853"/>
        <v>0</v>
      </c>
      <c r="AH651" s="66">
        <f t="shared" si="1854"/>
        <v>0</v>
      </c>
      <c r="AI651" s="170">
        <f>AI652</f>
        <v>0</v>
      </c>
      <c r="AJ651" s="170">
        <f t="shared" ref="AJ651:AK652" si="1921">AJ652</f>
        <v>0</v>
      </c>
      <c r="AK651" s="170">
        <f t="shared" si="1921"/>
        <v>0</v>
      </c>
      <c r="AL651" s="66">
        <f t="shared" si="1856"/>
        <v>463600</v>
      </c>
      <c r="AM651" s="66">
        <f t="shared" si="1857"/>
        <v>0</v>
      </c>
      <c r="AN651" s="66">
        <f t="shared" si="1858"/>
        <v>0</v>
      </c>
      <c r="AO651" s="170">
        <f>AO652</f>
        <v>0</v>
      </c>
      <c r="AP651" s="170">
        <f t="shared" ref="AP651:AQ652" si="1922">AP652</f>
        <v>0</v>
      </c>
      <c r="AQ651" s="170">
        <f t="shared" si="1922"/>
        <v>0</v>
      </c>
      <c r="AR651" s="66">
        <f t="shared" si="1860"/>
        <v>463600</v>
      </c>
      <c r="AS651" s="66">
        <f t="shared" si="1861"/>
        <v>0</v>
      </c>
      <c r="AT651" s="66">
        <f t="shared" si="1862"/>
        <v>0</v>
      </c>
    </row>
    <row r="652" spans="1:46" s="47" customFormat="1" ht="25.5">
      <c r="A652" s="151"/>
      <c r="B652" s="99" t="s">
        <v>41</v>
      </c>
      <c r="C652" s="40" t="s">
        <v>418</v>
      </c>
      <c r="D652" s="40" t="s">
        <v>21</v>
      </c>
      <c r="E652" s="40" t="s">
        <v>99</v>
      </c>
      <c r="F652" s="40" t="s">
        <v>422</v>
      </c>
      <c r="G652" s="41" t="s">
        <v>39</v>
      </c>
      <c r="H652" s="170"/>
      <c r="I652" s="170"/>
      <c r="J652" s="170"/>
      <c r="K652" s="170"/>
      <c r="L652" s="170"/>
      <c r="M652" s="170"/>
      <c r="N652" s="170"/>
      <c r="O652" s="170"/>
      <c r="P652" s="170"/>
      <c r="Q652" s="170"/>
      <c r="R652" s="170"/>
      <c r="S652" s="170"/>
      <c r="T652" s="170"/>
      <c r="U652" s="170"/>
      <c r="V652" s="170"/>
      <c r="W652" s="170">
        <f>W653</f>
        <v>463600</v>
      </c>
      <c r="X652" s="170">
        <f t="shared" si="1919"/>
        <v>0</v>
      </c>
      <c r="Y652" s="170">
        <f t="shared" si="1919"/>
        <v>0</v>
      </c>
      <c r="Z652" s="66">
        <f t="shared" si="1848"/>
        <v>463600</v>
      </c>
      <c r="AA652" s="66">
        <f t="shared" si="1849"/>
        <v>0</v>
      </c>
      <c r="AB652" s="66">
        <f t="shared" si="1850"/>
        <v>0</v>
      </c>
      <c r="AC652" s="170">
        <f>AC653</f>
        <v>0</v>
      </c>
      <c r="AD652" s="170">
        <f t="shared" si="1920"/>
        <v>0</v>
      </c>
      <c r="AE652" s="170">
        <f t="shared" si="1920"/>
        <v>0</v>
      </c>
      <c r="AF652" s="66">
        <f t="shared" si="1852"/>
        <v>463600</v>
      </c>
      <c r="AG652" s="66">
        <f t="shared" si="1853"/>
        <v>0</v>
      </c>
      <c r="AH652" s="66">
        <f t="shared" si="1854"/>
        <v>0</v>
      </c>
      <c r="AI652" s="170">
        <f>AI653</f>
        <v>0</v>
      </c>
      <c r="AJ652" s="170">
        <f t="shared" si="1921"/>
        <v>0</v>
      </c>
      <c r="AK652" s="170">
        <f t="shared" si="1921"/>
        <v>0</v>
      </c>
      <c r="AL652" s="66">
        <f t="shared" si="1856"/>
        <v>463600</v>
      </c>
      <c r="AM652" s="66">
        <f t="shared" si="1857"/>
        <v>0</v>
      </c>
      <c r="AN652" s="66">
        <f t="shared" si="1858"/>
        <v>0</v>
      </c>
      <c r="AO652" s="170">
        <f>AO653</f>
        <v>0</v>
      </c>
      <c r="AP652" s="170">
        <f t="shared" si="1922"/>
        <v>0</v>
      </c>
      <c r="AQ652" s="170">
        <f t="shared" si="1922"/>
        <v>0</v>
      </c>
      <c r="AR652" s="66">
        <f t="shared" si="1860"/>
        <v>463600</v>
      </c>
      <c r="AS652" s="66">
        <f t="shared" si="1861"/>
        <v>0</v>
      </c>
      <c r="AT652" s="66">
        <f t="shared" si="1862"/>
        <v>0</v>
      </c>
    </row>
    <row r="653" spans="1:46" s="47" customFormat="1">
      <c r="A653" s="151"/>
      <c r="B653" s="99" t="s">
        <v>42</v>
      </c>
      <c r="C653" s="40" t="s">
        <v>418</v>
      </c>
      <c r="D653" s="40" t="s">
        <v>21</v>
      </c>
      <c r="E653" s="40" t="s">
        <v>99</v>
      </c>
      <c r="F653" s="40" t="s">
        <v>422</v>
      </c>
      <c r="G653" s="41" t="s">
        <v>40</v>
      </c>
      <c r="H653" s="170"/>
      <c r="I653" s="170"/>
      <c r="J653" s="170"/>
      <c r="K653" s="170"/>
      <c r="L653" s="170"/>
      <c r="M653" s="170"/>
      <c r="N653" s="170"/>
      <c r="O653" s="170"/>
      <c r="P653" s="170"/>
      <c r="Q653" s="170"/>
      <c r="R653" s="170"/>
      <c r="S653" s="170"/>
      <c r="T653" s="170"/>
      <c r="U653" s="170"/>
      <c r="V653" s="170"/>
      <c r="W653" s="170">
        <v>463600</v>
      </c>
      <c r="X653" s="170"/>
      <c r="Y653" s="170"/>
      <c r="Z653" s="66">
        <f t="shared" si="1848"/>
        <v>463600</v>
      </c>
      <c r="AA653" s="66">
        <f t="shared" si="1849"/>
        <v>0</v>
      </c>
      <c r="AB653" s="66">
        <f t="shared" si="1850"/>
        <v>0</v>
      </c>
      <c r="AC653" s="170"/>
      <c r="AD653" s="170"/>
      <c r="AE653" s="170"/>
      <c r="AF653" s="66">
        <f t="shared" si="1852"/>
        <v>463600</v>
      </c>
      <c r="AG653" s="66">
        <f t="shared" si="1853"/>
        <v>0</v>
      </c>
      <c r="AH653" s="66">
        <f t="shared" si="1854"/>
        <v>0</v>
      </c>
      <c r="AI653" s="170"/>
      <c r="AJ653" s="170"/>
      <c r="AK653" s="170"/>
      <c r="AL653" s="66">
        <f t="shared" si="1856"/>
        <v>463600</v>
      </c>
      <c r="AM653" s="66">
        <f t="shared" si="1857"/>
        <v>0</v>
      </c>
      <c r="AN653" s="66">
        <f t="shared" si="1858"/>
        <v>0</v>
      </c>
      <c r="AO653" s="170"/>
      <c r="AP653" s="170"/>
      <c r="AQ653" s="170"/>
      <c r="AR653" s="66">
        <f t="shared" si="1860"/>
        <v>463600</v>
      </c>
      <c r="AS653" s="66">
        <f t="shared" si="1861"/>
        <v>0</v>
      </c>
      <c r="AT653" s="66">
        <f t="shared" si="1862"/>
        <v>0</v>
      </c>
    </row>
    <row r="654" spans="1:46" s="47" customFormat="1">
      <c r="A654" s="151"/>
      <c r="B654" s="99" t="s">
        <v>434</v>
      </c>
      <c r="C654" s="40" t="s">
        <v>418</v>
      </c>
      <c r="D654" s="40" t="s">
        <v>21</v>
      </c>
      <c r="E654" s="40" t="s">
        <v>99</v>
      </c>
      <c r="F654" s="40" t="s">
        <v>435</v>
      </c>
      <c r="G654" s="41"/>
      <c r="H654" s="170"/>
      <c r="I654" s="170"/>
      <c r="J654" s="170"/>
      <c r="K654" s="170"/>
      <c r="L654" s="170"/>
      <c r="M654" s="170"/>
      <c r="N654" s="170"/>
      <c r="O654" s="170"/>
      <c r="P654" s="170"/>
      <c r="Q654" s="170"/>
      <c r="R654" s="170"/>
      <c r="S654" s="170"/>
      <c r="T654" s="170"/>
      <c r="U654" s="170"/>
      <c r="V654" s="170"/>
      <c r="W654" s="170">
        <f>W655</f>
        <v>947000</v>
      </c>
      <c r="X654" s="170">
        <f t="shared" ref="X654:Y655" si="1923">X655</f>
        <v>0</v>
      </c>
      <c r="Y654" s="170">
        <f t="shared" si="1923"/>
        <v>0</v>
      </c>
      <c r="Z654" s="66">
        <f t="shared" si="1848"/>
        <v>947000</v>
      </c>
      <c r="AA654" s="66">
        <f t="shared" si="1849"/>
        <v>0</v>
      </c>
      <c r="AB654" s="66">
        <f t="shared" si="1850"/>
        <v>0</v>
      </c>
      <c r="AC654" s="170">
        <f>AC655</f>
        <v>0</v>
      </c>
      <c r="AD654" s="170">
        <f t="shared" ref="AD654:AE655" si="1924">AD655</f>
        <v>0</v>
      </c>
      <c r="AE654" s="170">
        <f t="shared" si="1924"/>
        <v>0</v>
      </c>
      <c r="AF654" s="66">
        <f t="shared" si="1852"/>
        <v>947000</v>
      </c>
      <c r="AG654" s="66">
        <f t="shared" si="1853"/>
        <v>0</v>
      </c>
      <c r="AH654" s="66">
        <f t="shared" si="1854"/>
        <v>0</v>
      </c>
      <c r="AI654" s="170">
        <f>AI655</f>
        <v>0</v>
      </c>
      <c r="AJ654" s="170">
        <f t="shared" ref="AJ654:AK655" si="1925">AJ655</f>
        <v>0</v>
      </c>
      <c r="AK654" s="170">
        <f t="shared" si="1925"/>
        <v>0</v>
      </c>
      <c r="AL654" s="66">
        <f t="shared" si="1856"/>
        <v>947000</v>
      </c>
      <c r="AM654" s="66">
        <f t="shared" si="1857"/>
        <v>0</v>
      </c>
      <c r="AN654" s="66">
        <f t="shared" si="1858"/>
        <v>0</v>
      </c>
      <c r="AO654" s="170">
        <f>AO655</f>
        <v>0</v>
      </c>
      <c r="AP654" s="170">
        <f t="shared" ref="AP654:AQ655" si="1926">AP655</f>
        <v>0</v>
      </c>
      <c r="AQ654" s="170">
        <f t="shared" si="1926"/>
        <v>0</v>
      </c>
      <c r="AR654" s="66">
        <f t="shared" si="1860"/>
        <v>947000</v>
      </c>
      <c r="AS654" s="66">
        <f t="shared" si="1861"/>
        <v>0</v>
      </c>
      <c r="AT654" s="66">
        <f t="shared" si="1862"/>
        <v>0</v>
      </c>
    </row>
    <row r="655" spans="1:46" s="47" customFormat="1" ht="25.5">
      <c r="A655" s="151"/>
      <c r="B655" s="99" t="s">
        <v>41</v>
      </c>
      <c r="C655" s="40" t="s">
        <v>418</v>
      </c>
      <c r="D655" s="40" t="s">
        <v>21</v>
      </c>
      <c r="E655" s="40" t="s">
        <v>99</v>
      </c>
      <c r="F655" s="40" t="s">
        <v>435</v>
      </c>
      <c r="G655" s="41" t="s">
        <v>39</v>
      </c>
      <c r="H655" s="170"/>
      <c r="I655" s="170"/>
      <c r="J655" s="170"/>
      <c r="K655" s="170"/>
      <c r="L655" s="170"/>
      <c r="M655" s="170"/>
      <c r="N655" s="170"/>
      <c r="O655" s="170"/>
      <c r="P655" s="170"/>
      <c r="Q655" s="170"/>
      <c r="R655" s="170"/>
      <c r="S655" s="170"/>
      <c r="T655" s="170"/>
      <c r="U655" s="170"/>
      <c r="V655" s="170"/>
      <c r="W655" s="170">
        <f>W656</f>
        <v>947000</v>
      </c>
      <c r="X655" s="170">
        <f t="shared" si="1923"/>
        <v>0</v>
      </c>
      <c r="Y655" s="170">
        <f t="shared" si="1923"/>
        <v>0</v>
      </c>
      <c r="Z655" s="66">
        <f t="shared" si="1848"/>
        <v>947000</v>
      </c>
      <c r="AA655" s="66">
        <f t="shared" si="1849"/>
        <v>0</v>
      </c>
      <c r="AB655" s="66">
        <f t="shared" si="1850"/>
        <v>0</v>
      </c>
      <c r="AC655" s="170">
        <f>AC656</f>
        <v>0</v>
      </c>
      <c r="AD655" s="170">
        <f t="shared" si="1924"/>
        <v>0</v>
      </c>
      <c r="AE655" s="170">
        <f t="shared" si="1924"/>
        <v>0</v>
      </c>
      <c r="AF655" s="66">
        <f t="shared" si="1852"/>
        <v>947000</v>
      </c>
      <c r="AG655" s="66">
        <f t="shared" si="1853"/>
        <v>0</v>
      </c>
      <c r="AH655" s="66">
        <f t="shared" si="1854"/>
        <v>0</v>
      </c>
      <c r="AI655" s="170">
        <f>AI656</f>
        <v>0</v>
      </c>
      <c r="AJ655" s="170">
        <f t="shared" si="1925"/>
        <v>0</v>
      </c>
      <c r="AK655" s="170">
        <f t="shared" si="1925"/>
        <v>0</v>
      </c>
      <c r="AL655" s="66">
        <f t="shared" si="1856"/>
        <v>947000</v>
      </c>
      <c r="AM655" s="66">
        <f t="shared" si="1857"/>
        <v>0</v>
      </c>
      <c r="AN655" s="66">
        <f t="shared" si="1858"/>
        <v>0</v>
      </c>
      <c r="AO655" s="170">
        <f>AO656</f>
        <v>0</v>
      </c>
      <c r="AP655" s="170">
        <f t="shared" si="1926"/>
        <v>0</v>
      </c>
      <c r="AQ655" s="170">
        <f t="shared" si="1926"/>
        <v>0</v>
      </c>
      <c r="AR655" s="66">
        <f t="shared" si="1860"/>
        <v>947000</v>
      </c>
      <c r="AS655" s="66">
        <f t="shared" si="1861"/>
        <v>0</v>
      </c>
      <c r="AT655" s="66">
        <f t="shared" si="1862"/>
        <v>0</v>
      </c>
    </row>
    <row r="656" spans="1:46" s="47" customFormat="1">
      <c r="A656" s="151"/>
      <c r="B656" s="99" t="s">
        <v>42</v>
      </c>
      <c r="C656" s="40" t="s">
        <v>418</v>
      </c>
      <c r="D656" s="40" t="s">
        <v>21</v>
      </c>
      <c r="E656" s="40" t="s">
        <v>99</v>
      </c>
      <c r="F656" s="40" t="s">
        <v>435</v>
      </c>
      <c r="G656" s="41" t="s">
        <v>40</v>
      </c>
      <c r="H656" s="170"/>
      <c r="I656" s="170"/>
      <c r="J656" s="170"/>
      <c r="K656" s="170"/>
      <c r="L656" s="170"/>
      <c r="M656" s="170"/>
      <c r="N656" s="170"/>
      <c r="O656" s="170"/>
      <c r="P656" s="170"/>
      <c r="Q656" s="170"/>
      <c r="R656" s="170"/>
      <c r="S656" s="170"/>
      <c r="T656" s="170"/>
      <c r="U656" s="170"/>
      <c r="V656" s="170"/>
      <c r="W656" s="170">
        <v>947000</v>
      </c>
      <c r="X656" s="170"/>
      <c r="Y656" s="170"/>
      <c r="Z656" s="66">
        <f t="shared" si="1848"/>
        <v>947000</v>
      </c>
      <c r="AA656" s="66">
        <f t="shared" si="1849"/>
        <v>0</v>
      </c>
      <c r="AB656" s="66">
        <f t="shared" si="1850"/>
        <v>0</v>
      </c>
      <c r="AC656" s="170"/>
      <c r="AD656" s="170"/>
      <c r="AE656" s="170"/>
      <c r="AF656" s="66">
        <f t="shared" si="1852"/>
        <v>947000</v>
      </c>
      <c r="AG656" s="66">
        <f t="shared" si="1853"/>
        <v>0</v>
      </c>
      <c r="AH656" s="66">
        <f t="shared" si="1854"/>
        <v>0</v>
      </c>
      <c r="AI656" s="170"/>
      <c r="AJ656" s="170"/>
      <c r="AK656" s="170"/>
      <c r="AL656" s="66">
        <f t="shared" si="1856"/>
        <v>947000</v>
      </c>
      <c r="AM656" s="66">
        <f t="shared" si="1857"/>
        <v>0</v>
      </c>
      <c r="AN656" s="66">
        <f t="shared" si="1858"/>
        <v>0</v>
      </c>
      <c r="AO656" s="170"/>
      <c r="AP656" s="170"/>
      <c r="AQ656" s="170"/>
      <c r="AR656" s="66">
        <f t="shared" si="1860"/>
        <v>947000</v>
      </c>
      <c r="AS656" s="66">
        <f t="shared" si="1861"/>
        <v>0</v>
      </c>
      <c r="AT656" s="66">
        <f t="shared" si="1862"/>
        <v>0</v>
      </c>
    </row>
    <row r="657" spans="1:46" s="47" customFormat="1">
      <c r="A657" s="151"/>
      <c r="B657" s="99" t="s">
        <v>438</v>
      </c>
      <c r="C657" s="40" t="s">
        <v>418</v>
      </c>
      <c r="D657" s="40" t="s">
        <v>21</v>
      </c>
      <c r="E657" s="40" t="s">
        <v>99</v>
      </c>
      <c r="F657" s="40" t="s">
        <v>440</v>
      </c>
      <c r="G657" s="41"/>
      <c r="H657" s="170"/>
      <c r="I657" s="170"/>
      <c r="J657" s="170"/>
      <c r="K657" s="170"/>
      <c r="L657" s="170"/>
      <c r="M657" s="170"/>
      <c r="N657" s="170"/>
      <c r="O657" s="170"/>
      <c r="P657" s="170"/>
      <c r="Q657" s="170"/>
      <c r="R657" s="170"/>
      <c r="S657" s="170"/>
      <c r="T657" s="170"/>
      <c r="U657" s="170"/>
      <c r="V657" s="170"/>
      <c r="W657" s="170">
        <f>W658</f>
        <v>360468</v>
      </c>
      <c r="X657" s="170">
        <f t="shared" ref="X657:Y658" si="1927">X658</f>
        <v>0</v>
      </c>
      <c r="Y657" s="170">
        <f t="shared" si="1927"/>
        <v>0</v>
      </c>
      <c r="Z657" s="66">
        <f t="shared" si="1848"/>
        <v>360468</v>
      </c>
      <c r="AA657" s="66">
        <f t="shared" si="1849"/>
        <v>0</v>
      </c>
      <c r="AB657" s="66">
        <f t="shared" si="1850"/>
        <v>0</v>
      </c>
      <c r="AC657" s="170">
        <f>AC658</f>
        <v>0</v>
      </c>
      <c r="AD657" s="170">
        <f t="shared" ref="AD657:AE658" si="1928">AD658</f>
        <v>0</v>
      </c>
      <c r="AE657" s="170">
        <f t="shared" si="1928"/>
        <v>0</v>
      </c>
      <c r="AF657" s="66">
        <f t="shared" si="1852"/>
        <v>360468</v>
      </c>
      <c r="AG657" s="66">
        <f t="shared" si="1853"/>
        <v>0</v>
      </c>
      <c r="AH657" s="66">
        <f t="shared" si="1854"/>
        <v>0</v>
      </c>
      <c r="AI657" s="170">
        <f>AI658</f>
        <v>0</v>
      </c>
      <c r="AJ657" s="170">
        <f t="shared" ref="AJ657:AK658" si="1929">AJ658</f>
        <v>0</v>
      </c>
      <c r="AK657" s="170">
        <f t="shared" si="1929"/>
        <v>0</v>
      </c>
      <c r="AL657" s="66">
        <f t="shared" si="1856"/>
        <v>360468</v>
      </c>
      <c r="AM657" s="66">
        <f t="shared" si="1857"/>
        <v>0</v>
      </c>
      <c r="AN657" s="66">
        <f t="shared" si="1858"/>
        <v>0</v>
      </c>
      <c r="AO657" s="170">
        <f>AO658</f>
        <v>0</v>
      </c>
      <c r="AP657" s="170">
        <f t="shared" ref="AP657:AQ658" si="1930">AP658</f>
        <v>0</v>
      </c>
      <c r="AQ657" s="170">
        <f t="shared" si="1930"/>
        <v>0</v>
      </c>
      <c r="AR657" s="66">
        <f t="shared" si="1860"/>
        <v>360468</v>
      </c>
      <c r="AS657" s="66">
        <f t="shared" si="1861"/>
        <v>0</v>
      </c>
      <c r="AT657" s="66">
        <f t="shared" si="1862"/>
        <v>0</v>
      </c>
    </row>
    <row r="658" spans="1:46" s="47" customFormat="1" ht="25.5">
      <c r="A658" s="151"/>
      <c r="B658" s="99" t="s">
        <v>207</v>
      </c>
      <c r="C658" s="40" t="s">
        <v>418</v>
      </c>
      <c r="D658" s="40" t="s">
        <v>21</v>
      </c>
      <c r="E658" s="40" t="s">
        <v>99</v>
      </c>
      <c r="F658" s="40" t="s">
        <v>440</v>
      </c>
      <c r="G658" s="41" t="s">
        <v>32</v>
      </c>
      <c r="H658" s="170"/>
      <c r="I658" s="170"/>
      <c r="J658" s="170"/>
      <c r="K658" s="170"/>
      <c r="L658" s="170"/>
      <c r="M658" s="170"/>
      <c r="N658" s="170"/>
      <c r="O658" s="170"/>
      <c r="P658" s="170"/>
      <c r="Q658" s="170"/>
      <c r="R658" s="170"/>
      <c r="S658" s="170"/>
      <c r="T658" s="170"/>
      <c r="U658" s="170"/>
      <c r="V658" s="170"/>
      <c r="W658" s="170">
        <f>W659</f>
        <v>360468</v>
      </c>
      <c r="X658" s="170">
        <f t="shared" si="1927"/>
        <v>0</v>
      </c>
      <c r="Y658" s="170">
        <f t="shared" si="1927"/>
        <v>0</v>
      </c>
      <c r="Z658" s="66">
        <f t="shared" si="1848"/>
        <v>360468</v>
      </c>
      <c r="AA658" s="66">
        <f t="shared" si="1849"/>
        <v>0</v>
      </c>
      <c r="AB658" s="66">
        <f t="shared" si="1850"/>
        <v>0</v>
      </c>
      <c r="AC658" s="170">
        <f>AC659</f>
        <v>0</v>
      </c>
      <c r="AD658" s="170">
        <f t="shared" si="1928"/>
        <v>0</v>
      </c>
      <c r="AE658" s="170">
        <f t="shared" si="1928"/>
        <v>0</v>
      </c>
      <c r="AF658" s="66">
        <f t="shared" si="1852"/>
        <v>360468</v>
      </c>
      <c r="AG658" s="66">
        <f t="shared" si="1853"/>
        <v>0</v>
      </c>
      <c r="AH658" s="66">
        <f t="shared" si="1854"/>
        <v>0</v>
      </c>
      <c r="AI658" s="170">
        <f>AI659</f>
        <v>0</v>
      </c>
      <c r="AJ658" s="170">
        <f t="shared" si="1929"/>
        <v>0</v>
      </c>
      <c r="AK658" s="170">
        <f t="shared" si="1929"/>
        <v>0</v>
      </c>
      <c r="AL658" s="66">
        <f t="shared" si="1856"/>
        <v>360468</v>
      </c>
      <c r="AM658" s="66">
        <f t="shared" si="1857"/>
        <v>0</v>
      </c>
      <c r="AN658" s="66">
        <f t="shared" si="1858"/>
        <v>0</v>
      </c>
      <c r="AO658" s="170">
        <f>AO659</f>
        <v>0</v>
      </c>
      <c r="AP658" s="170">
        <f t="shared" si="1930"/>
        <v>0</v>
      </c>
      <c r="AQ658" s="170">
        <f t="shared" si="1930"/>
        <v>0</v>
      </c>
      <c r="AR658" s="66">
        <f t="shared" si="1860"/>
        <v>360468</v>
      </c>
      <c r="AS658" s="66">
        <f t="shared" si="1861"/>
        <v>0</v>
      </c>
      <c r="AT658" s="66">
        <f t="shared" si="1862"/>
        <v>0</v>
      </c>
    </row>
    <row r="659" spans="1:46" s="47" customFormat="1" ht="25.5">
      <c r="A659" s="151"/>
      <c r="B659" s="99" t="s">
        <v>34</v>
      </c>
      <c r="C659" s="40" t="s">
        <v>418</v>
      </c>
      <c r="D659" s="40" t="s">
        <v>21</v>
      </c>
      <c r="E659" s="40" t="s">
        <v>99</v>
      </c>
      <c r="F659" s="40" t="s">
        <v>440</v>
      </c>
      <c r="G659" s="41" t="s">
        <v>33</v>
      </c>
      <c r="H659" s="170"/>
      <c r="I659" s="170"/>
      <c r="J659" s="170"/>
      <c r="K659" s="170"/>
      <c r="L659" s="170"/>
      <c r="M659" s="170"/>
      <c r="N659" s="170"/>
      <c r="O659" s="170"/>
      <c r="P659" s="170"/>
      <c r="Q659" s="170"/>
      <c r="R659" s="170"/>
      <c r="S659" s="170"/>
      <c r="T659" s="170"/>
      <c r="U659" s="170"/>
      <c r="V659" s="170"/>
      <c r="W659" s="170">
        <v>360468</v>
      </c>
      <c r="X659" s="170"/>
      <c r="Y659" s="170"/>
      <c r="Z659" s="66">
        <f t="shared" si="1848"/>
        <v>360468</v>
      </c>
      <c r="AA659" s="66">
        <f t="shared" si="1849"/>
        <v>0</v>
      </c>
      <c r="AB659" s="66">
        <f t="shared" si="1850"/>
        <v>0</v>
      </c>
      <c r="AC659" s="170"/>
      <c r="AD659" s="170"/>
      <c r="AE659" s="170"/>
      <c r="AF659" s="66">
        <f t="shared" si="1852"/>
        <v>360468</v>
      </c>
      <c r="AG659" s="66">
        <f t="shared" si="1853"/>
        <v>0</v>
      </c>
      <c r="AH659" s="66">
        <f t="shared" si="1854"/>
        <v>0</v>
      </c>
      <c r="AI659" s="170"/>
      <c r="AJ659" s="170"/>
      <c r="AK659" s="170"/>
      <c r="AL659" s="66">
        <f t="shared" si="1856"/>
        <v>360468</v>
      </c>
      <c r="AM659" s="66">
        <f t="shared" si="1857"/>
        <v>0</v>
      </c>
      <c r="AN659" s="66">
        <f t="shared" si="1858"/>
        <v>0</v>
      </c>
      <c r="AO659" s="170"/>
      <c r="AP659" s="170"/>
      <c r="AQ659" s="170"/>
      <c r="AR659" s="66">
        <f t="shared" si="1860"/>
        <v>360468</v>
      </c>
      <c r="AS659" s="66">
        <f t="shared" si="1861"/>
        <v>0</v>
      </c>
      <c r="AT659" s="66">
        <f t="shared" si="1862"/>
        <v>0</v>
      </c>
    </row>
    <row r="660" spans="1:46" s="47" customFormat="1">
      <c r="A660" s="151"/>
      <c r="B660" s="99" t="s">
        <v>439</v>
      </c>
      <c r="C660" s="40" t="s">
        <v>418</v>
      </c>
      <c r="D660" s="40" t="s">
        <v>21</v>
      </c>
      <c r="E660" s="40" t="s">
        <v>99</v>
      </c>
      <c r="F660" s="40" t="s">
        <v>441</v>
      </c>
      <c r="G660" s="41"/>
      <c r="H660" s="170"/>
      <c r="I660" s="170"/>
      <c r="J660" s="170"/>
      <c r="K660" s="170"/>
      <c r="L660" s="170"/>
      <c r="M660" s="170"/>
      <c r="N660" s="170"/>
      <c r="O660" s="170"/>
      <c r="P660" s="170"/>
      <c r="Q660" s="170"/>
      <c r="R660" s="170"/>
      <c r="S660" s="170"/>
      <c r="T660" s="170"/>
      <c r="U660" s="170"/>
      <c r="V660" s="170"/>
      <c r="W660" s="170">
        <f>W661</f>
        <v>950000</v>
      </c>
      <c r="X660" s="170">
        <f t="shared" ref="X660:Y661" si="1931">X661</f>
        <v>0</v>
      </c>
      <c r="Y660" s="170">
        <f t="shared" si="1931"/>
        <v>0</v>
      </c>
      <c r="Z660" s="66">
        <f t="shared" si="1848"/>
        <v>950000</v>
      </c>
      <c r="AA660" s="66">
        <f t="shared" si="1849"/>
        <v>0</v>
      </c>
      <c r="AB660" s="66">
        <f t="shared" si="1850"/>
        <v>0</v>
      </c>
      <c r="AC660" s="170">
        <f>AC661</f>
        <v>0</v>
      </c>
      <c r="AD660" s="170">
        <f t="shared" ref="AD660:AE661" si="1932">AD661</f>
        <v>0</v>
      </c>
      <c r="AE660" s="170">
        <f t="shared" si="1932"/>
        <v>0</v>
      </c>
      <c r="AF660" s="66">
        <f t="shared" si="1852"/>
        <v>950000</v>
      </c>
      <c r="AG660" s="66">
        <f t="shared" si="1853"/>
        <v>0</v>
      </c>
      <c r="AH660" s="66">
        <f t="shared" si="1854"/>
        <v>0</v>
      </c>
      <c r="AI660" s="170">
        <f>AI661</f>
        <v>0</v>
      </c>
      <c r="AJ660" s="170">
        <f t="shared" ref="AJ660:AK661" si="1933">AJ661</f>
        <v>0</v>
      </c>
      <c r="AK660" s="170">
        <f t="shared" si="1933"/>
        <v>0</v>
      </c>
      <c r="AL660" s="66">
        <f t="shared" si="1856"/>
        <v>950000</v>
      </c>
      <c r="AM660" s="66">
        <f t="shared" si="1857"/>
        <v>0</v>
      </c>
      <c r="AN660" s="66">
        <f t="shared" si="1858"/>
        <v>0</v>
      </c>
      <c r="AO660" s="170">
        <f>AO661</f>
        <v>0</v>
      </c>
      <c r="AP660" s="170">
        <f t="shared" ref="AP660:AQ661" si="1934">AP661</f>
        <v>0</v>
      </c>
      <c r="AQ660" s="170">
        <f t="shared" si="1934"/>
        <v>0</v>
      </c>
      <c r="AR660" s="66">
        <f t="shared" si="1860"/>
        <v>950000</v>
      </c>
      <c r="AS660" s="66">
        <f t="shared" si="1861"/>
        <v>0</v>
      </c>
      <c r="AT660" s="66">
        <f t="shared" si="1862"/>
        <v>0</v>
      </c>
    </row>
    <row r="661" spans="1:46" s="47" customFormat="1" ht="25.5">
      <c r="A661" s="151"/>
      <c r="B661" s="99" t="s">
        <v>207</v>
      </c>
      <c r="C661" s="40" t="s">
        <v>418</v>
      </c>
      <c r="D661" s="40" t="s">
        <v>21</v>
      </c>
      <c r="E661" s="40" t="s">
        <v>99</v>
      </c>
      <c r="F661" s="40" t="s">
        <v>441</v>
      </c>
      <c r="G661" s="41" t="s">
        <v>32</v>
      </c>
      <c r="H661" s="170"/>
      <c r="I661" s="170"/>
      <c r="J661" s="170"/>
      <c r="K661" s="170"/>
      <c r="L661" s="170"/>
      <c r="M661" s="170"/>
      <c r="N661" s="170"/>
      <c r="O661" s="170"/>
      <c r="P661" s="170"/>
      <c r="Q661" s="170"/>
      <c r="R661" s="170"/>
      <c r="S661" s="170"/>
      <c r="T661" s="170"/>
      <c r="U661" s="170"/>
      <c r="V661" s="170"/>
      <c r="W661" s="170">
        <f>W662</f>
        <v>950000</v>
      </c>
      <c r="X661" s="170">
        <f t="shared" si="1931"/>
        <v>0</v>
      </c>
      <c r="Y661" s="170">
        <f t="shared" si="1931"/>
        <v>0</v>
      </c>
      <c r="Z661" s="66">
        <f t="shared" si="1848"/>
        <v>950000</v>
      </c>
      <c r="AA661" s="66">
        <f t="shared" si="1849"/>
        <v>0</v>
      </c>
      <c r="AB661" s="66">
        <f t="shared" si="1850"/>
        <v>0</v>
      </c>
      <c r="AC661" s="170">
        <f>AC662</f>
        <v>0</v>
      </c>
      <c r="AD661" s="170">
        <f t="shared" si="1932"/>
        <v>0</v>
      </c>
      <c r="AE661" s="170">
        <f t="shared" si="1932"/>
        <v>0</v>
      </c>
      <c r="AF661" s="66">
        <f t="shared" si="1852"/>
        <v>950000</v>
      </c>
      <c r="AG661" s="66">
        <f t="shared" si="1853"/>
        <v>0</v>
      </c>
      <c r="AH661" s="66">
        <f t="shared" si="1854"/>
        <v>0</v>
      </c>
      <c r="AI661" s="170">
        <f>AI662</f>
        <v>0</v>
      </c>
      <c r="AJ661" s="170">
        <f t="shared" si="1933"/>
        <v>0</v>
      </c>
      <c r="AK661" s="170">
        <f t="shared" si="1933"/>
        <v>0</v>
      </c>
      <c r="AL661" s="66">
        <f t="shared" si="1856"/>
        <v>950000</v>
      </c>
      <c r="AM661" s="66">
        <f t="shared" si="1857"/>
        <v>0</v>
      </c>
      <c r="AN661" s="66">
        <f t="shared" si="1858"/>
        <v>0</v>
      </c>
      <c r="AO661" s="170">
        <f>AO662</f>
        <v>0</v>
      </c>
      <c r="AP661" s="170">
        <f t="shared" si="1934"/>
        <v>0</v>
      </c>
      <c r="AQ661" s="170">
        <f t="shared" si="1934"/>
        <v>0</v>
      </c>
      <c r="AR661" s="66">
        <f t="shared" si="1860"/>
        <v>950000</v>
      </c>
      <c r="AS661" s="66">
        <f t="shared" si="1861"/>
        <v>0</v>
      </c>
      <c r="AT661" s="66">
        <f t="shared" si="1862"/>
        <v>0</v>
      </c>
    </row>
    <row r="662" spans="1:46" s="47" customFormat="1" ht="25.5">
      <c r="A662" s="151"/>
      <c r="B662" s="99" t="s">
        <v>34</v>
      </c>
      <c r="C662" s="40" t="s">
        <v>418</v>
      </c>
      <c r="D662" s="40" t="s">
        <v>21</v>
      </c>
      <c r="E662" s="40" t="s">
        <v>99</v>
      </c>
      <c r="F662" s="40" t="s">
        <v>441</v>
      </c>
      <c r="G662" s="41" t="s">
        <v>33</v>
      </c>
      <c r="H662" s="170"/>
      <c r="I662" s="170"/>
      <c r="J662" s="170"/>
      <c r="K662" s="170"/>
      <c r="L662" s="170"/>
      <c r="M662" s="170"/>
      <c r="N662" s="170"/>
      <c r="O662" s="170"/>
      <c r="P662" s="170"/>
      <c r="Q662" s="170"/>
      <c r="R662" s="170"/>
      <c r="S662" s="170"/>
      <c r="T662" s="170"/>
      <c r="U662" s="170"/>
      <c r="V662" s="170"/>
      <c r="W662" s="170">
        <v>950000</v>
      </c>
      <c r="X662" s="170"/>
      <c r="Y662" s="170"/>
      <c r="Z662" s="66">
        <f t="shared" si="1848"/>
        <v>950000</v>
      </c>
      <c r="AA662" s="66">
        <f t="shared" si="1849"/>
        <v>0</v>
      </c>
      <c r="AB662" s="66">
        <f t="shared" si="1850"/>
        <v>0</v>
      </c>
      <c r="AC662" s="170"/>
      <c r="AD662" s="170"/>
      <c r="AE662" s="170"/>
      <c r="AF662" s="66">
        <f t="shared" si="1852"/>
        <v>950000</v>
      </c>
      <c r="AG662" s="66">
        <f t="shared" si="1853"/>
        <v>0</v>
      </c>
      <c r="AH662" s="66">
        <f t="shared" si="1854"/>
        <v>0</v>
      </c>
      <c r="AI662" s="170"/>
      <c r="AJ662" s="170"/>
      <c r="AK662" s="170"/>
      <c r="AL662" s="66">
        <f t="shared" si="1856"/>
        <v>950000</v>
      </c>
      <c r="AM662" s="66">
        <f t="shared" si="1857"/>
        <v>0</v>
      </c>
      <c r="AN662" s="66">
        <f t="shared" si="1858"/>
        <v>0</v>
      </c>
      <c r="AO662" s="170"/>
      <c r="AP662" s="170"/>
      <c r="AQ662" s="170"/>
      <c r="AR662" s="66">
        <f t="shared" si="1860"/>
        <v>950000</v>
      </c>
      <c r="AS662" s="66">
        <f t="shared" si="1861"/>
        <v>0</v>
      </c>
      <c r="AT662" s="66">
        <f t="shared" si="1862"/>
        <v>0</v>
      </c>
    </row>
    <row r="663" spans="1:46" s="47" customFormat="1">
      <c r="A663" s="151"/>
      <c r="B663" s="99"/>
      <c r="C663" s="39"/>
      <c r="D663" s="39"/>
      <c r="E663" s="39"/>
      <c r="F663" s="39"/>
      <c r="G663" s="42"/>
      <c r="H663" s="170"/>
      <c r="I663" s="170"/>
      <c r="J663" s="170"/>
      <c r="K663" s="170"/>
      <c r="L663" s="170"/>
      <c r="M663" s="170"/>
      <c r="N663" s="170"/>
      <c r="O663" s="170"/>
      <c r="P663" s="170"/>
      <c r="Q663" s="170"/>
      <c r="R663" s="170"/>
      <c r="S663" s="170"/>
      <c r="T663" s="170"/>
      <c r="U663" s="170"/>
      <c r="V663" s="170"/>
      <c r="W663" s="170"/>
      <c r="X663" s="170"/>
      <c r="Y663" s="170"/>
      <c r="Z663" s="170"/>
      <c r="AA663" s="170"/>
      <c r="AB663" s="170"/>
      <c r="AC663" s="170"/>
      <c r="AD663" s="170"/>
      <c r="AE663" s="170"/>
      <c r="AF663" s="170"/>
      <c r="AG663" s="170"/>
      <c r="AH663" s="170"/>
      <c r="AI663" s="170"/>
      <c r="AJ663" s="170"/>
      <c r="AK663" s="170"/>
      <c r="AL663" s="170"/>
      <c r="AM663" s="170"/>
      <c r="AN663" s="170"/>
      <c r="AO663" s="170"/>
      <c r="AP663" s="170"/>
      <c r="AQ663" s="170"/>
      <c r="AR663" s="170"/>
      <c r="AS663" s="170"/>
      <c r="AT663" s="170"/>
    </row>
    <row r="664" spans="1:46" s="47" customFormat="1" ht="18">
      <c r="A664" s="105" t="s">
        <v>74</v>
      </c>
      <c r="B664" s="185" t="s">
        <v>75</v>
      </c>
      <c r="C664" s="39"/>
      <c r="D664" s="39"/>
      <c r="E664" s="39"/>
      <c r="F664" s="39"/>
      <c r="G664" s="42"/>
      <c r="H664" s="71"/>
      <c r="I664" s="71"/>
      <c r="J664" s="71"/>
      <c r="K664" s="71"/>
      <c r="L664" s="71"/>
      <c r="M664" s="71"/>
      <c r="N664" s="71"/>
      <c r="O664" s="71"/>
      <c r="P664" s="71"/>
      <c r="Q664" s="71"/>
      <c r="R664" s="71"/>
      <c r="S664" s="71"/>
      <c r="T664" s="71"/>
      <c r="U664" s="71"/>
      <c r="V664" s="71"/>
      <c r="W664" s="71"/>
      <c r="X664" s="71"/>
      <c r="Y664" s="71"/>
      <c r="Z664" s="71"/>
      <c r="AA664" s="71"/>
      <c r="AB664" s="71"/>
      <c r="AC664" s="71"/>
      <c r="AD664" s="71"/>
      <c r="AE664" s="71"/>
      <c r="AF664" s="71"/>
      <c r="AG664" s="71"/>
      <c r="AH664" s="71"/>
      <c r="AI664" s="71"/>
      <c r="AJ664" s="71"/>
      <c r="AK664" s="71"/>
      <c r="AL664" s="71"/>
      <c r="AM664" s="71"/>
      <c r="AN664" s="71"/>
      <c r="AO664" s="71"/>
      <c r="AP664" s="71"/>
      <c r="AQ664" s="71"/>
      <c r="AR664" s="71"/>
      <c r="AS664" s="71"/>
      <c r="AT664" s="71"/>
    </row>
    <row r="665" spans="1:46" s="47" customFormat="1" ht="18">
      <c r="A665" s="125"/>
      <c r="B665" s="102" t="s">
        <v>244</v>
      </c>
      <c r="C665" s="96" t="s">
        <v>52</v>
      </c>
      <c r="D665" s="96" t="s">
        <v>21</v>
      </c>
      <c r="E665" s="96" t="s">
        <v>99</v>
      </c>
      <c r="F665" s="96" t="s">
        <v>100</v>
      </c>
      <c r="G665" s="97"/>
      <c r="H665" s="98">
        <f t="shared" ref="H665:M665" si="1935">H666+H669+H672+H687+H710+H760+H697+H704+H723+H729+H737+H740+H752+H757+H765+H811+H806+H768+H780+H785+H814+H824+H694+H803+H720+H726+H819+H717+H773+H707</f>
        <v>274865547.56</v>
      </c>
      <c r="I665" s="98">
        <f t="shared" si="1935"/>
        <v>270811599.44</v>
      </c>
      <c r="J665" s="98">
        <f t="shared" si="1935"/>
        <v>272170159.94999999</v>
      </c>
      <c r="K665" s="98">
        <f t="shared" si="1935"/>
        <v>39880368.379999995</v>
      </c>
      <c r="L665" s="98">
        <f t="shared" si="1935"/>
        <v>-202847.7</v>
      </c>
      <c r="M665" s="98">
        <f t="shared" si="1935"/>
        <v>-872611.88</v>
      </c>
      <c r="N665" s="98">
        <f t="shared" si="1734"/>
        <v>314745915.94</v>
      </c>
      <c r="O665" s="98">
        <f t="shared" si="1735"/>
        <v>270608751.74000001</v>
      </c>
      <c r="P665" s="98">
        <f t="shared" si="1736"/>
        <v>271297548.06999999</v>
      </c>
      <c r="Q665" s="98">
        <f>Q666+Q669+Q672+Q687+Q710+Q760+Q697+Q704+Q723+Q729+Q737+Q740+Q752+Q757+Q765+Q811+Q806+Q768+Q780+Q785+Q814+Q824+Q694+Q803+Q720+Q726+Q819+Q717+Q773+Q707+Q679+Q797+Q791</f>
        <v>75150697.280000001</v>
      </c>
      <c r="R665" s="98">
        <f>R666+R669+R672+R687+R710+R760+R697+R704+R723+R729+R737+R740+R752+R757+R765+R811+R806+R768+R780+R785+R814+R824+R694+R803+R720+R726+R819+R717+R773+R707+R679+R797+R791</f>
        <v>0</v>
      </c>
      <c r="S665" s="98">
        <f>S666+S669+S672+S687+S710+S760+S697+S704+S723+S729+S737+S740+S752+S757+S765+S811+S806+S768+S780+S785+S814+S824+S694+S803+S720+S726+S819+S717+S773+S707+S679+S797+S791</f>
        <v>0</v>
      </c>
      <c r="T665" s="98">
        <f t="shared" ref="T665:T762" si="1936">N665+Q665</f>
        <v>389896613.22000003</v>
      </c>
      <c r="U665" s="98">
        <f t="shared" ref="U665:U762" si="1937">O665+R665</f>
        <v>270608751.74000001</v>
      </c>
      <c r="V665" s="98">
        <f t="shared" ref="V665:V762" si="1938">P665+S665</f>
        <v>271297548.06999999</v>
      </c>
      <c r="W665" s="98">
        <f>W666+W669+W672+W687+W710+W760+W697+W704+W723+W729+W737+W740+W752+W757+W765+W811+W806+W768+W780+W785+W814+W824+W694+W803+W720+W726+W819+W717+W773+W707+W679+W797+W791+W788</f>
        <v>-1210224.6200000001</v>
      </c>
      <c r="X665" s="98">
        <f>X666+X669+X672+X687+X710+X760+X697+X704+X723+X729+X737+X740+X752+X757+X765+X811+X806+X768+X780+X785+X814+X824+X694+X803+X720+X726+X819+X717+X773+X707+X679+X797+X791+X788</f>
        <v>0</v>
      </c>
      <c r="Y665" s="98">
        <f>Y666+Y669+Y672+Y687+Y710+Y760+Y697+Y704+Y723+Y729+Y737+Y740+Y752+Y757+Y765+Y811+Y806+Y768+Y780+Y785+Y814+Y824+Y694+Y803+Y720+Y726+Y819+Y717+Y773+Y707+Y679+Y797+Y791+Y788</f>
        <v>0</v>
      </c>
      <c r="Z665" s="98">
        <f t="shared" ref="Z665:Z762" si="1939">T665+W665</f>
        <v>388686388.60000002</v>
      </c>
      <c r="AA665" s="98">
        <f t="shared" ref="AA665:AA762" si="1940">U665+X665</f>
        <v>270608751.74000001</v>
      </c>
      <c r="AB665" s="98">
        <f t="shared" ref="AB665:AB762" si="1941">V665+Y665</f>
        <v>271297548.06999999</v>
      </c>
      <c r="AC665" s="98">
        <f>AC666+AC669+AC672+AC687+AC710+AC760+AC697+AC704+AC723+AC729+AC737+AC740+AC752+AC757+AC765+AC811+AC806+AC768+AC780+AC785+AC814+AC824+AC694+AC803+AC720+AC726+AC819+AC717+AC773+AC707+AC679+AC797+AC791+AC788</f>
        <v>-1000448.1499999998</v>
      </c>
      <c r="AD665" s="98">
        <f>AD666+AD669+AD672+AD687+AD710+AD760+AD697+AD704+AD723+AD729+AD737+AD740+AD752+AD757+AD765+AD811+AD806+AD768+AD780+AD785+AD814+AD824+AD694+AD803+AD720+AD726+AD819+AD717+AD773+AD707+AD679+AD797+AD791+AD788</f>
        <v>0</v>
      </c>
      <c r="AE665" s="98">
        <f>AE666+AE669+AE672+AE687+AE710+AE760+AE697+AE704+AE723+AE729+AE737+AE740+AE752+AE757+AE765+AE811+AE806+AE768+AE780+AE785+AE814+AE824+AE694+AE803+AE720+AE726+AE819+AE717+AE773+AE707+AE679+AE797+AE791+AE788</f>
        <v>0</v>
      </c>
      <c r="AF665" s="98">
        <f t="shared" ref="AF665:AF762" si="1942">Z665+AC665</f>
        <v>387685940.45000005</v>
      </c>
      <c r="AG665" s="98">
        <f t="shared" ref="AG665:AG762" si="1943">AA665+AD665</f>
        <v>270608751.74000001</v>
      </c>
      <c r="AH665" s="98">
        <f t="shared" ref="AH665:AH762" si="1944">AB665+AE665</f>
        <v>271297548.06999999</v>
      </c>
      <c r="AI665" s="98">
        <f>AI666+AI669+AI672+AI687+AI710+AI760+AI697+AI704+AI723+AI729+AI737+AI740+AI752+AI757+AI765+AI811+AI806+AI768+AI780+AI785+AI814+AI824+AI694+AI803+AI720+AI726+AI819+AI717+AI773+AI707+AI679+AI797+AI791+AI788+AI794+AI800</f>
        <v>507649.17000000033</v>
      </c>
      <c r="AJ665" s="98">
        <f t="shared" ref="AJ665:AK665" si="1945">AJ666+AJ669+AJ672+AJ687+AJ710+AJ760+AJ697+AJ704+AJ723+AJ729+AJ737+AJ740+AJ752+AJ757+AJ765+AJ811+AJ806+AJ768+AJ780+AJ785+AJ814+AJ824+AJ694+AJ803+AJ720+AJ726+AJ819+AJ717+AJ773+AJ707+AJ679+AJ797+AJ791+AJ788+AJ794+AJ800</f>
        <v>-600000</v>
      </c>
      <c r="AK665" s="98">
        <f t="shared" si="1945"/>
        <v>0</v>
      </c>
      <c r="AL665" s="98">
        <f t="shared" ref="AL665:AL762" si="1946">AF665+AI665</f>
        <v>388193589.62000006</v>
      </c>
      <c r="AM665" s="98">
        <f t="shared" ref="AM665:AM762" si="1947">AG665+AJ665</f>
        <v>270008751.74000001</v>
      </c>
      <c r="AN665" s="98">
        <f t="shared" ref="AN665:AN762" si="1948">AH665+AK665</f>
        <v>271297548.06999999</v>
      </c>
      <c r="AO665" s="98">
        <f>AO666+AO669+AO672+AO687+AO710+AO760+AO697+AO704+AO723+AO729+AO737+AO740+AO752+AO757+AO765+AO811+AO806+AO768+AO780+AO785+AO814+AO824+AO694+AO803+AO720+AO726+AO819+AO717+AO773+AO707+AO679+AO797+AO791+AO788+AO794+AO800+AO749</f>
        <v>-1239216.53</v>
      </c>
      <c r="AP665" s="98">
        <f t="shared" ref="AP665:AQ665" si="1949">AP666+AP669+AP672+AP687+AP710+AP760+AP697+AP704+AP723+AP729+AP737+AP740+AP752+AP757+AP765+AP811+AP806+AP768+AP780+AP785+AP814+AP824+AP694+AP803+AP720+AP726+AP819+AP717+AP773+AP707+AP679+AP797+AP791+AP788+AP794+AP800+AP749</f>
        <v>0</v>
      </c>
      <c r="AQ665" s="98">
        <f t="shared" si="1949"/>
        <v>0</v>
      </c>
      <c r="AR665" s="98">
        <f t="shared" ref="AR665:AR762" si="1950">AL665+AO665</f>
        <v>386954373.09000009</v>
      </c>
      <c r="AS665" s="98">
        <f t="shared" ref="AS665:AS762" si="1951">AM665+AP665</f>
        <v>270008751.74000001</v>
      </c>
      <c r="AT665" s="98">
        <f t="shared" ref="AT665:AT762" si="1952">AN665+AQ665</f>
        <v>271297548.06999999</v>
      </c>
    </row>
    <row r="666" spans="1:46" s="47" customFormat="1">
      <c r="A666" s="123"/>
      <c r="B666" s="108" t="s">
        <v>321</v>
      </c>
      <c r="C666" s="40" t="s">
        <v>52</v>
      </c>
      <c r="D666" s="40" t="s">
        <v>21</v>
      </c>
      <c r="E666" s="40" t="s">
        <v>99</v>
      </c>
      <c r="F666" s="75" t="s">
        <v>168</v>
      </c>
      <c r="G666" s="101"/>
      <c r="H666" s="104">
        <f>H667</f>
        <v>3920905</v>
      </c>
      <c r="I666" s="104">
        <f t="shared" ref="I666:M667" si="1953">I667</f>
        <v>3960114.35</v>
      </c>
      <c r="J666" s="104">
        <f t="shared" si="1953"/>
        <v>3999715.49</v>
      </c>
      <c r="K666" s="104">
        <f t="shared" si="1953"/>
        <v>0</v>
      </c>
      <c r="L666" s="104">
        <f t="shared" si="1953"/>
        <v>0</v>
      </c>
      <c r="M666" s="104">
        <f t="shared" si="1953"/>
        <v>0</v>
      </c>
      <c r="N666" s="104">
        <f t="shared" si="1734"/>
        <v>3920905</v>
      </c>
      <c r="O666" s="104">
        <f t="shared" si="1735"/>
        <v>3960114.35</v>
      </c>
      <c r="P666" s="104">
        <f t="shared" si="1736"/>
        <v>3999715.49</v>
      </c>
      <c r="Q666" s="104">
        <f t="shared" ref="Q666:S667" si="1954">Q667</f>
        <v>0</v>
      </c>
      <c r="R666" s="104">
        <f t="shared" si="1954"/>
        <v>0</v>
      </c>
      <c r="S666" s="104">
        <f t="shared" si="1954"/>
        <v>0</v>
      </c>
      <c r="T666" s="104">
        <f t="shared" si="1936"/>
        <v>3920905</v>
      </c>
      <c r="U666" s="104">
        <f t="shared" si="1937"/>
        <v>3960114.35</v>
      </c>
      <c r="V666" s="104">
        <f t="shared" si="1938"/>
        <v>3999715.49</v>
      </c>
      <c r="W666" s="104">
        <f t="shared" ref="W666:Y667" si="1955">W667</f>
        <v>0</v>
      </c>
      <c r="X666" s="104">
        <f t="shared" si="1955"/>
        <v>0</v>
      </c>
      <c r="Y666" s="104">
        <f t="shared" si="1955"/>
        <v>0</v>
      </c>
      <c r="Z666" s="104">
        <f t="shared" si="1939"/>
        <v>3920905</v>
      </c>
      <c r="AA666" s="104">
        <f t="shared" si="1940"/>
        <v>3960114.35</v>
      </c>
      <c r="AB666" s="104">
        <f t="shared" si="1941"/>
        <v>3999715.49</v>
      </c>
      <c r="AC666" s="104">
        <f t="shared" ref="AC666:AE667" si="1956">AC667</f>
        <v>0</v>
      </c>
      <c r="AD666" s="104">
        <f t="shared" si="1956"/>
        <v>0</v>
      </c>
      <c r="AE666" s="104">
        <f t="shared" si="1956"/>
        <v>0</v>
      </c>
      <c r="AF666" s="104">
        <f t="shared" si="1942"/>
        <v>3920905</v>
      </c>
      <c r="AG666" s="104">
        <f t="shared" si="1943"/>
        <v>3960114.35</v>
      </c>
      <c r="AH666" s="104">
        <f t="shared" si="1944"/>
        <v>3999715.49</v>
      </c>
      <c r="AI666" s="104">
        <f t="shared" ref="AI666:AK667" si="1957">AI667</f>
        <v>0</v>
      </c>
      <c r="AJ666" s="104">
        <f t="shared" si="1957"/>
        <v>0</v>
      </c>
      <c r="AK666" s="104">
        <f t="shared" si="1957"/>
        <v>0</v>
      </c>
      <c r="AL666" s="104">
        <f t="shared" si="1946"/>
        <v>3920905</v>
      </c>
      <c r="AM666" s="104">
        <f t="shared" si="1947"/>
        <v>3960114.35</v>
      </c>
      <c r="AN666" s="104">
        <f t="shared" si="1948"/>
        <v>3999715.49</v>
      </c>
      <c r="AO666" s="104">
        <f t="shared" ref="AO666:AQ667" si="1958">AO667</f>
        <v>0</v>
      </c>
      <c r="AP666" s="104">
        <f t="shared" si="1958"/>
        <v>0</v>
      </c>
      <c r="AQ666" s="104">
        <f t="shared" si="1958"/>
        <v>0</v>
      </c>
      <c r="AR666" s="104">
        <f t="shared" si="1950"/>
        <v>3920905</v>
      </c>
      <c r="AS666" s="104">
        <f t="shared" si="1951"/>
        <v>3960114.35</v>
      </c>
      <c r="AT666" s="104">
        <f t="shared" si="1952"/>
        <v>3999715.49</v>
      </c>
    </row>
    <row r="667" spans="1:46" customFormat="1" ht="38.25">
      <c r="A667" s="123"/>
      <c r="B667" s="77" t="s">
        <v>50</v>
      </c>
      <c r="C667" s="40" t="s">
        <v>52</v>
      </c>
      <c r="D667" s="40" t="s">
        <v>21</v>
      </c>
      <c r="E667" s="40" t="s">
        <v>99</v>
      </c>
      <c r="F667" s="75" t="s">
        <v>168</v>
      </c>
      <c r="G667" s="101" t="s">
        <v>48</v>
      </c>
      <c r="H667" s="104">
        <f>H668</f>
        <v>3920905</v>
      </c>
      <c r="I667" s="104">
        <f t="shared" si="1953"/>
        <v>3960114.35</v>
      </c>
      <c r="J667" s="104">
        <f t="shared" si="1953"/>
        <v>3999715.49</v>
      </c>
      <c r="K667" s="104">
        <f t="shared" si="1953"/>
        <v>0</v>
      </c>
      <c r="L667" s="104">
        <f t="shared" si="1953"/>
        <v>0</v>
      </c>
      <c r="M667" s="104">
        <f t="shared" si="1953"/>
        <v>0</v>
      </c>
      <c r="N667" s="104">
        <f t="shared" si="1734"/>
        <v>3920905</v>
      </c>
      <c r="O667" s="104">
        <f t="shared" si="1735"/>
        <v>3960114.35</v>
      </c>
      <c r="P667" s="104">
        <f t="shared" si="1736"/>
        <v>3999715.49</v>
      </c>
      <c r="Q667" s="104">
        <f t="shared" si="1954"/>
        <v>0</v>
      </c>
      <c r="R667" s="104">
        <f t="shared" si="1954"/>
        <v>0</v>
      </c>
      <c r="S667" s="104">
        <f t="shared" si="1954"/>
        <v>0</v>
      </c>
      <c r="T667" s="104">
        <f t="shared" si="1936"/>
        <v>3920905</v>
      </c>
      <c r="U667" s="104">
        <f t="shared" si="1937"/>
        <v>3960114.35</v>
      </c>
      <c r="V667" s="104">
        <f t="shared" si="1938"/>
        <v>3999715.49</v>
      </c>
      <c r="W667" s="104">
        <f t="shared" si="1955"/>
        <v>0</v>
      </c>
      <c r="X667" s="104">
        <f t="shared" si="1955"/>
        <v>0</v>
      </c>
      <c r="Y667" s="104">
        <f t="shared" si="1955"/>
        <v>0</v>
      </c>
      <c r="Z667" s="104">
        <f t="shared" si="1939"/>
        <v>3920905</v>
      </c>
      <c r="AA667" s="104">
        <f t="shared" si="1940"/>
        <v>3960114.35</v>
      </c>
      <c r="AB667" s="104">
        <f t="shared" si="1941"/>
        <v>3999715.49</v>
      </c>
      <c r="AC667" s="104">
        <f t="shared" si="1956"/>
        <v>0</v>
      </c>
      <c r="AD667" s="104">
        <f t="shared" si="1956"/>
        <v>0</v>
      </c>
      <c r="AE667" s="104">
        <f t="shared" si="1956"/>
        <v>0</v>
      </c>
      <c r="AF667" s="104">
        <f t="shared" si="1942"/>
        <v>3920905</v>
      </c>
      <c r="AG667" s="104">
        <f t="shared" si="1943"/>
        <v>3960114.35</v>
      </c>
      <c r="AH667" s="104">
        <f t="shared" si="1944"/>
        <v>3999715.49</v>
      </c>
      <c r="AI667" s="104">
        <f t="shared" si="1957"/>
        <v>0</v>
      </c>
      <c r="AJ667" s="104">
        <f t="shared" si="1957"/>
        <v>0</v>
      </c>
      <c r="AK667" s="104">
        <f t="shared" si="1957"/>
        <v>0</v>
      </c>
      <c r="AL667" s="104">
        <f t="shared" si="1946"/>
        <v>3920905</v>
      </c>
      <c r="AM667" s="104">
        <f t="shared" si="1947"/>
        <v>3960114.35</v>
      </c>
      <c r="AN667" s="104">
        <f t="shared" si="1948"/>
        <v>3999715.49</v>
      </c>
      <c r="AO667" s="104">
        <f t="shared" si="1958"/>
        <v>0</v>
      </c>
      <c r="AP667" s="104">
        <f t="shared" si="1958"/>
        <v>0</v>
      </c>
      <c r="AQ667" s="104">
        <f t="shared" si="1958"/>
        <v>0</v>
      </c>
      <c r="AR667" s="104">
        <f t="shared" si="1950"/>
        <v>3920905</v>
      </c>
      <c r="AS667" s="104">
        <f t="shared" si="1951"/>
        <v>3960114.35</v>
      </c>
      <c r="AT667" s="104">
        <f t="shared" si="1952"/>
        <v>3999715.49</v>
      </c>
    </row>
    <row r="668" spans="1:46" customFormat="1">
      <c r="A668" s="123"/>
      <c r="B668" s="77" t="s">
        <v>51</v>
      </c>
      <c r="C668" s="40" t="s">
        <v>52</v>
      </c>
      <c r="D668" s="40" t="s">
        <v>21</v>
      </c>
      <c r="E668" s="40" t="s">
        <v>99</v>
      </c>
      <c r="F668" s="75" t="s">
        <v>168</v>
      </c>
      <c r="G668" s="101" t="s">
        <v>49</v>
      </c>
      <c r="H668" s="66">
        <v>3920905</v>
      </c>
      <c r="I668" s="66">
        <v>3960114.35</v>
      </c>
      <c r="J668" s="66">
        <v>3999715.49</v>
      </c>
      <c r="K668" s="66"/>
      <c r="L668" s="66"/>
      <c r="M668" s="66"/>
      <c r="N668" s="66">
        <f t="shared" si="1734"/>
        <v>3920905</v>
      </c>
      <c r="O668" s="66">
        <f t="shared" si="1735"/>
        <v>3960114.35</v>
      </c>
      <c r="P668" s="66">
        <f t="shared" si="1736"/>
        <v>3999715.49</v>
      </c>
      <c r="Q668" s="66"/>
      <c r="R668" s="66"/>
      <c r="S668" s="66"/>
      <c r="T668" s="66">
        <f t="shared" si="1936"/>
        <v>3920905</v>
      </c>
      <c r="U668" s="66">
        <f t="shared" si="1937"/>
        <v>3960114.35</v>
      </c>
      <c r="V668" s="66">
        <f t="shared" si="1938"/>
        <v>3999715.49</v>
      </c>
      <c r="W668" s="66"/>
      <c r="X668" s="66"/>
      <c r="Y668" s="66"/>
      <c r="Z668" s="66">
        <f t="shared" si="1939"/>
        <v>3920905</v>
      </c>
      <c r="AA668" s="66">
        <f t="shared" si="1940"/>
        <v>3960114.35</v>
      </c>
      <c r="AB668" s="66">
        <f t="shared" si="1941"/>
        <v>3999715.49</v>
      </c>
      <c r="AC668" s="66"/>
      <c r="AD668" s="66"/>
      <c r="AE668" s="66"/>
      <c r="AF668" s="66">
        <f t="shared" si="1942"/>
        <v>3920905</v>
      </c>
      <c r="AG668" s="66">
        <f t="shared" si="1943"/>
        <v>3960114.35</v>
      </c>
      <c r="AH668" s="66">
        <f t="shared" si="1944"/>
        <v>3999715.49</v>
      </c>
      <c r="AI668" s="66"/>
      <c r="AJ668" s="66"/>
      <c r="AK668" s="66"/>
      <c r="AL668" s="66">
        <f t="shared" si="1946"/>
        <v>3920905</v>
      </c>
      <c r="AM668" s="66">
        <f t="shared" si="1947"/>
        <v>3960114.35</v>
      </c>
      <c r="AN668" s="66">
        <f t="shared" si="1948"/>
        <v>3999715.49</v>
      </c>
      <c r="AO668" s="66"/>
      <c r="AP668" s="66"/>
      <c r="AQ668" s="66"/>
      <c r="AR668" s="66">
        <f t="shared" si="1950"/>
        <v>3920905</v>
      </c>
      <c r="AS668" s="66">
        <f t="shared" si="1951"/>
        <v>3960114.35</v>
      </c>
      <c r="AT668" s="66">
        <f t="shared" si="1952"/>
        <v>3999715.49</v>
      </c>
    </row>
    <row r="669" spans="1:46" customFormat="1">
      <c r="A669" s="123"/>
      <c r="B669" s="186" t="s">
        <v>322</v>
      </c>
      <c r="C669" s="40" t="s">
        <v>52</v>
      </c>
      <c r="D669" s="40" t="s">
        <v>21</v>
      </c>
      <c r="E669" s="40" t="s">
        <v>99</v>
      </c>
      <c r="F669" s="40" t="s">
        <v>123</v>
      </c>
      <c r="G669" s="40"/>
      <c r="H669" s="66">
        <f>H670</f>
        <v>2691167</v>
      </c>
      <c r="I669" s="66">
        <f t="shared" ref="I669:M670" si="1959">I670</f>
        <v>2718077.96</v>
      </c>
      <c r="J669" s="66">
        <f t="shared" si="1959"/>
        <v>2745258.74</v>
      </c>
      <c r="K669" s="66">
        <f t="shared" si="1959"/>
        <v>0</v>
      </c>
      <c r="L669" s="66">
        <f t="shared" si="1959"/>
        <v>0</v>
      </c>
      <c r="M669" s="66">
        <f t="shared" si="1959"/>
        <v>0</v>
      </c>
      <c r="N669" s="66">
        <f t="shared" si="1734"/>
        <v>2691167</v>
      </c>
      <c r="O669" s="66">
        <f t="shared" si="1735"/>
        <v>2718077.96</v>
      </c>
      <c r="P669" s="66">
        <f t="shared" si="1736"/>
        <v>2745258.74</v>
      </c>
      <c r="Q669" s="66">
        <f t="shared" ref="Q669:S670" si="1960">Q670</f>
        <v>0</v>
      </c>
      <c r="R669" s="66">
        <f t="shared" si="1960"/>
        <v>0</v>
      </c>
      <c r="S669" s="66">
        <f t="shared" si="1960"/>
        <v>0</v>
      </c>
      <c r="T669" s="66">
        <f t="shared" si="1936"/>
        <v>2691167</v>
      </c>
      <c r="U669" s="66">
        <f t="shared" si="1937"/>
        <v>2718077.96</v>
      </c>
      <c r="V669" s="66">
        <f t="shared" si="1938"/>
        <v>2745258.74</v>
      </c>
      <c r="W669" s="66">
        <f t="shared" ref="W669:Y670" si="1961">W670</f>
        <v>0</v>
      </c>
      <c r="X669" s="66">
        <f t="shared" si="1961"/>
        <v>0</v>
      </c>
      <c r="Y669" s="66">
        <f t="shared" si="1961"/>
        <v>0</v>
      </c>
      <c r="Z669" s="66">
        <f t="shared" si="1939"/>
        <v>2691167</v>
      </c>
      <c r="AA669" s="66">
        <f t="shared" si="1940"/>
        <v>2718077.96</v>
      </c>
      <c r="AB669" s="66">
        <f t="shared" si="1941"/>
        <v>2745258.74</v>
      </c>
      <c r="AC669" s="66">
        <f t="shared" ref="AC669:AE670" si="1962">AC670</f>
        <v>0</v>
      </c>
      <c r="AD669" s="66">
        <f t="shared" si="1962"/>
        <v>0</v>
      </c>
      <c r="AE669" s="66">
        <f t="shared" si="1962"/>
        <v>0</v>
      </c>
      <c r="AF669" s="66">
        <f t="shared" si="1942"/>
        <v>2691167</v>
      </c>
      <c r="AG669" s="66">
        <f t="shared" si="1943"/>
        <v>2718077.96</v>
      </c>
      <c r="AH669" s="66">
        <f t="shared" si="1944"/>
        <v>2745258.74</v>
      </c>
      <c r="AI669" s="66">
        <f t="shared" ref="AI669:AK670" si="1963">AI670</f>
        <v>0</v>
      </c>
      <c r="AJ669" s="66">
        <f t="shared" si="1963"/>
        <v>0</v>
      </c>
      <c r="AK669" s="66">
        <f t="shared" si="1963"/>
        <v>0</v>
      </c>
      <c r="AL669" s="66">
        <f t="shared" si="1946"/>
        <v>2691167</v>
      </c>
      <c r="AM669" s="66">
        <f t="shared" si="1947"/>
        <v>2718077.96</v>
      </c>
      <c r="AN669" s="66">
        <f t="shared" si="1948"/>
        <v>2745258.74</v>
      </c>
      <c r="AO669" s="66">
        <f t="shared" ref="AO669:AQ670" si="1964">AO670</f>
        <v>0</v>
      </c>
      <c r="AP669" s="66">
        <f t="shared" si="1964"/>
        <v>0</v>
      </c>
      <c r="AQ669" s="66">
        <f t="shared" si="1964"/>
        <v>0</v>
      </c>
      <c r="AR669" s="66">
        <f t="shared" si="1950"/>
        <v>2691167</v>
      </c>
      <c r="AS669" s="66">
        <f t="shared" si="1951"/>
        <v>2718077.96</v>
      </c>
      <c r="AT669" s="66">
        <f t="shared" si="1952"/>
        <v>2745258.74</v>
      </c>
    </row>
    <row r="670" spans="1:46" customFormat="1" ht="45" customHeight="1">
      <c r="A670" s="123"/>
      <c r="B670" s="77" t="s">
        <v>50</v>
      </c>
      <c r="C670" s="40" t="s">
        <v>52</v>
      </c>
      <c r="D670" s="40" t="s">
        <v>21</v>
      </c>
      <c r="E670" s="40" t="s">
        <v>99</v>
      </c>
      <c r="F670" s="40" t="s">
        <v>123</v>
      </c>
      <c r="G670" s="41" t="s">
        <v>48</v>
      </c>
      <c r="H670" s="66">
        <f>H671</f>
        <v>2691167</v>
      </c>
      <c r="I670" s="66">
        <f t="shared" si="1959"/>
        <v>2718077.96</v>
      </c>
      <c r="J670" s="66">
        <f t="shared" si="1959"/>
        <v>2745258.74</v>
      </c>
      <c r="K670" s="66">
        <f t="shared" si="1959"/>
        <v>0</v>
      </c>
      <c r="L670" s="66">
        <f t="shared" si="1959"/>
        <v>0</v>
      </c>
      <c r="M670" s="66">
        <f t="shared" si="1959"/>
        <v>0</v>
      </c>
      <c r="N670" s="66">
        <f t="shared" si="1734"/>
        <v>2691167</v>
      </c>
      <c r="O670" s="66">
        <f t="shared" si="1735"/>
        <v>2718077.96</v>
      </c>
      <c r="P670" s="66">
        <f t="shared" si="1736"/>
        <v>2745258.74</v>
      </c>
      <c r="Q670" s="66">
        <f t="shared" si="1960"/>
        <v>0</v>
      </c>
      <c r="R670" s="66">
        <f t="shared" si="1960"/>
        <v>0</v>
      </c>
      <c r="S670" s="66">
        <f t="shared" si="1960"/>
        <v>0</v>
      </c>
      <c r="T670" s="66">
        <f t="shared" si="1936"/>
        <v>2691167</v>
      </c>
      <c r="U670" s="66">
        <f t="shared" si="1937"/>
        <v>2718077.96</v>
      </c>
      <c r="V670" s="66">
        <f t="shared" si="1938"/>
        <v>2745258.74</v>
      </c>
      <c r="W670" s="66">
        <f t="shared" si="1961"/>
        <v>0</v>
      </c>
      <c r="X670" s="66">
        <f t="shared" si="1961"/>
        <v>0</v>
      </c>
      <c r="Y670" s="66">
        <f t="shared" si="1961"/>
        <v>0</v>
      </c>
      <c r="Z670" s="66">
        <f t="shared" si="1939"/>
        <v>2691167</v>
      </c>
      <c r="AA670" s="66">
        <f t="shared" si="1940"/>
        <v>2718077.96</v>
      </c>
      <c r="AB670" s="66">
        <f t="shared" si="1941"/>
        <v>2745258.74</v>
      </c>
      <c r="AC670" s="66">
        <f t="shared" si="1962"/>
        <v>0</v>
      </c>
      <c r="AD670" s="66">
        <f t="shared" si="1962"/>
        <v>0</v>
      </c>
      <c r="AE670" s="66">
        <f t="shared" si="1962"/>
        <v>0</v>
      </c>
      <c r="AF670" s="66">
        <f t="shared" si="1942"/>
        <v>2691167</v>
      </c>
      <c r="AG670" s="66">
        <f t="shared" si="1943"/>
        <v>2718077.96</v>
      </c>
      <c r="AH670" s="66">
        <f t="shared" si="1944"/>
        <v>2745258.74</v>
      </c>
      <c r="AI670" s="66">
        <f t="shared" si="1963"/>
        <v>0</v>
      </c>
      <c r="AJ670" s="66">
        <f t="shared" si="1963"/>
        <v>0</v>
      </c>
      <c r="AK670" s="66">
        <f t="shared" si="1963"/>
        <v>0</v>
      </c>
      <c r="AL670" s="66">
        <f t="shared" si="1946"/>
        <v>2691167</v>
      </c>
      <c r="AM670" s="66">
        <f t="shared" si="1947"/>
        <v>2718077.96</v>
      </c>
      <c r="AN670" s="66">
        <f t="shared" si="1948"/>
        <v>2745258.74</v>
      </c>
      <c r="AO670" s="66">
        <f t="shared" si="1964"/>
        <v>0</v>
      </c>
      <c r="AP670" s="66">
        <f t="shared" si="1964"/>
        <v>0</v>
      </c>
      <c r="AQ670" s="66">
        <f t="shared" si="1964"/>
        <v>0</v>
      </c>
      <c r="AR670" s="66">
        <f t="shared" si="1950"/>
        <v>2691167</v>
      </c>
      <c r="AS670" s="66">
        <f t="shared" si="1951"/>
        <v>2718077.96</v>
      </c>
      <c r="AT670" s="66">
        <f t="shared" si="1952"/>
        <v>2745258.74</v>
      </c>
    </row>
    <row r="671" spans="1:46" customFormat="1">
      <c r="A671" s="123"/>
      <c r="B671" s="77" t="s">
        <v>51</v>
      </c>
      <c r="C671" s="40" t="s">
        <v>52</v>
      </c>
      <c r="D671" s="40" t="s">
        <v>21</v>
      </c>
      <c r="E671" s="40" t="s">
        <v>99</v>
      </c>
      <c r="F671" s="40" t="s">
        <v>123</v>
      </c>
      <c r="G671" s="41" t="s">
        <v>49</v>
      </c>
      <c r="H671" s="66">
        <v>2691167</v>
      </c>
      <c r="I671" s="66">
        <v>2718077.96</v>
      </c>
      <c r="J671" s="66">
        <v>2745258.74</v>
      </c>
      <c r="K671" s="66"/>
      <c r="L671" s="66"/>
      <c r="M671" s="66"/>
      <c r="N671" s="66">
        <f t="shared" si="1734"/>
        <v>2691167</v>
      </c>
      <c r="O671" s="66">
        <f t="shared" si="1735"/>
        <v>2718077.96</v>
      </c>
      <c r="P671" s="66">
        <f t="shared" si="1736"/>
        <v>2745258.74</v>
      </c>
      <c r="Q671" s="66"/>
      <c r="R671" s="66"/>
      <c r="S671" s="66"/>
      <c r="T671" s="66">
        <f t="shared" si="1936"/>
        <v>2691167</v>
      </c>
      <c r="U671" s="66">
        <f t="shared" si="1937"/>
        <v>2718077.96</v>
      </c>
      <c r="V671" s="66">
        <f t="shared" si="1938"/>
        <v>2745258.74</v>
      </c>
      <c r="W671" s="66"/>
      <c r="X671" s="66"/>
      <c r="Y671" s="66"/>
      <c r="Z671" s="66">
        <f t="shared" si="1939"/>
        <v>2691167</v>
      </c>
      <c r="AA671" s="66">
        <f t="shared" si="1940"/>
        <v>2718077.96</v>
      </c>
      <c r="AB671" s="66">
        <f t="shared" si="1941"/>
        <v>2745258.74</v>
      </c>
      <c r="AC671" s="66"/>
      <c r="AD671" s="66"/>
      <c r="AE671" s="66"/>
      <c r="AF671" s="66">
        <f t="shared" si="1942"/>
        <v>2691167</v>
      </c>
      <c r="AG671" s="66">
        <f t="shared" si="1943"/>
        <v>2718077.96</v>
      </c>
      <c r="AH671" s="66">
        <f t="shared" si="1944"/>
        <v>2745258.74</v>
      </c>
      <c r="AI671" s="66"/>
      <c r="AJ671" s="66"/>
      <c r="AK671" s="66"/>
      <c r="AL671" s="66">
        <f t="shared" si="1946"/>
        <v>2691167</v>
      </c>
      <c r="AM671" s="66">
        <f t="shared" si="1947"/>
        <v>2718077.96</v>
      </c>
      <c r="AN671" s="66">
        <f t="shared" si="1948"/>
        <v>2745258.74</v>
      </c>
      <c r="AO671" s="66"/>
      <c r="AP671" s="66"/>
      <c r="AQ671" s="66"/>
      <c r="AR671" s="66">
        <f t="shared" si="1950"/>
        <v>2691167</v>
      </c>
      <c r="AS671" s="66">
        <f t="shared" si="1951"/>
        <v>2718077.96</v>
      </c>
      <c r="AT671" s="66">
        <f t="shared" si="1952"/>
        <v>2745258.74</v>
      </c>
    </row>
    <row r="672" spans="1:46" customFormat="1" ht="25.5">
      <c r="A672" s="123"/>
      <c r="B672" s="88" t="s">
        <v>54</v>
      </c>
      <c r="C672" s="40" t="s">
        <v>52</v>
      </c>
      <c r="D672" s="40" t="s">
        <v>21</v>
      </c>
      <c r="E672" s="40" t="s">
        <v>99</v>
      </c>
      <c r="F672" s="40" t="s">
        <v>124</v>
      </c>
      <c r="G672" s="41"/>
      <c r="H672" s="66">
        <f>H673+H675+H677</f>
        <v>138647811</v>
      </c>
      <c r="I672" s="66">
        <f t="shared" ref="I672:J672" si="1965">I673+I675+I677</f>
        <v>140056178.46000001</v>
      </c>
      <c r="J672" s="66">
        <f t="shared" si="1965"/>
        <v>140025096.27000001</v>
      </c>
      <c r="K672" s="66">
        <f t="shared" ref="K672:M672" si="1966">K673+K675+K677</f>
        <v>0</v>
      </c>
      <c r="L672" s="66">
        <f t="shared" si="1966"/>
        <v>0</v>
      </c>
      <c r="M672" s="66">
        <f t="shared" si="1966"/>
        <v>0</v>
      </c>
      <c r="N672" s="66">
        <f t="shared" si="1734"/>
        <v>138647811</v>
      </c>
      <c r="O672" s="66">
        <f t="shared" si="1735"/>
        <v>140056178.46000001</v>
      </c>
      <c r="P672" s="66">
        <f t="shared" si="1736"/>
        <v>140025096.27000001</v>
      </c>
      <c r="Q672" s="66">
        <f t="shared" ref="Q672:S672" si="1967">Q673+Q675+Q677</f>
        <v>47500</v>
      </c>
      <c r="R672" s="66">
        <f t="shared" si="1967"/>
        <v>0</v>
      </c>
      <c r="S672" s="66">
        <f t="shared" si="1967"/>
        <v>0</v>
      </c>
      <c r="T672" s="66">
        <f t="shared" si="1936"/>
        <v>138695311</v>
      </c>
      <c r="U672" s="66">
        <f t="shared" si="1937"/>
        <v>140056178.46000001</v>
      </c>
      <c r="V672" s="66">
        <f t="shared" si="1938"/>
        <v>140025096.27000001</v>
      </c>
      <c r="W672" s="66">
        <f t="shared" ref="W672:Y672" si="1968">W673+W675+W677</f>
        <v>26000</v>
      </c>
      <c r="X672" s="66">
        <f t="shared" si="1968"/>
        <v>0</v>
      </c>
      <c r="Y672" s="66">
        <f t="shared" si="1968"/>
        <v>0</v>
      </c>
      <c r="Z672" s="66">
        <f t="shared" si="1939"/>
        <v>138721311</v>
      </c>
      <c r="AA672" s="66">
        <f t="shared" si="1940"/>
        <v>140056178.46000001</v>
      </c>
      <c r="AB672" s="66">
        <f t="shared" si="1941"/>
        <v>140025096.27000001</v>
      </c>
      <c r="AC672" s="66">
        <f t="shared" ref="AC672:AE672" si="1969">AC673+AC675+AC677</f>
        <v>302570.88</v>
      </c>
      <c r="AD672" s="66">
        <f t="shared" si="1969"/>
        <v>0</v>
      </c>
      <c r="AE672" s="66">
        <f t="shared" si="1969"/>
        <v>0</v>
      </c>
      <c r="AF672" s="66">
        <f t="shared" si="1942"/>
        <v>139023881.88</v>
      </c>
      <c r="AG672" s="66">
        <f t="shared" si="1943"/>
        <v>140056178.46000001</v>
      </c>
      <c r="AH672" s="66">
        <f t="shared" si="1944"/>
        <v>140025096.27000001</v>
      </c>
      <c r="AI672" s="66">
        <f t="shared" ref="AI672:AK672" si="1970">AI673+AI675+AI677</f>
        <v>-111983.15000000005</v>
      </c>
      <c r="AJ672" s="66">
        <f t="shared" si="1970"/>
        <v>0</v>
      </c>
      <c r="AK672" s="66">
        <f t="shared" si="1970"/>
        <v>0</v>
      </c>
      <c r="AL672" s="66">
        <f t="shared" si="1946"/>
        <v>138911898.72999999</v>
      </c>
      <c r="AM672" s="66">
        <f t="shared" si="1947"/>
        <v>140056178.46000001</v>
      </c>
      <c r="AN672" s="66">
        <f t="shared" si="1948"/>
        <v>140025096.27000001</v>
      </c>
      <c r="AO672" s="66">
        <f t="shared" ref="AO672:AQ672" si="1971">AO673+AO675+AO677</f>
        <v>15631.920000000042</v>
      </c>
      <c r="AP672" s="66">
        <f t="shared" si="1971"/>
        <v>0</v>
      </c>
      <c r="AQ672" s="66">
        <f t="shared" si="1971"/>
        <v>0</v>
      </c>
      <c r="AR672" s="66">
        <f t="shared" si="1950"/>
        <v>138927530.64999998</v>
      </c>
      <c r="AS672" s="66">
        <f t="shared" si="1951"/>
        <v>140056178.46000001</v>
      </c>
      <c r="AT672" s="66">
        <f t="shared" si="1952"/>
        <v>140025096.27000001</v>
      </c>
    </row>
    <row r="673" spans="1:46" customFormat="1" ht="38.25">
      <c r="A673" s="123"/>
      <c r="B673" s="92" t="s">
        <v>50</v>
      </c>
      <c r="C673" s="40" t="s">
        <v>52</v>
      </c>
      <c r="D673" s="40" t="s">
        <v>21</v>
      </c>
      <c r="E673" s="40" t="s">
        <v>99</v>
      </c>
      <c r="F673" s="40" t="s">
        <v>124</v>
      </c>
      <c r="G673" s="41" t="s">
        <v>48</v>
      </c>
      <c r="H673" s="66">
        <f>H674</f>
        <v>129479947</v>
      </c>
      <c r="I673" s="66">
        <f t="shared" ref="I673:M673" si="1972">I674</f>
        <v>130749307.98</v>
      </c>
      <c r="J673" s="66">
        <f t="shared" si="1972"/>
        <v>131281361.05</v>
      </c>
      <c r="K673" s="66">
        <f t="shared" si="1972"/>
        <v>0</v>
      </c>
      <c r="L673" s="66">
        <f t="shared" si="1972"/>
        <v>0</v>
      </c>
      <c r="M673" s="66">
        <f t="shared" si="1972"/>
        <v>0</v>
      </c>
      <c r="N673" s="66">
        <f t="shared" si="1734"/>
        <v>129479947</v>
      </c>
      <c r="O673" s="66">
        <f t="shared" si="1735"/>
        <v>130749307.98</v>
      </c>
      <c r="P673" s="66">
        <f t="shared" si="1736"/>
        <v>131281361.05</v>
      </c>
      <c r="Q673" s="66">
        <f t="shared" ref="Q673:S673" si="1973">Q674</f>
        <v>-100000</v>
      </c>
      <c r="R673" s="66">
        <f t="shared" si="1973"/>
        <v>0</v>
      </c>
      <c r="S673" s="66">
        <f t="shared" si="1973"/>
        <v>0</v>
      </c>
      <c r="T673" s="66">
        <f t="shared" si="1936"/>
        <v>129379947</v>
      </c>
      <c r="U673" s="66">
        <f t="shared" si="1937"/>
        <v>130749307.98</v>
      </c>
      <c r="V673" s="66">
        <f t="shared" si="1938"/>
        <v>131281361.05</v>
      </c>
      <c r="W673" s="66">
        <f t="shared" ref="W673:Y673" si="1974">W674</f>
        <v>-10000</v>
      </c>
      <c r="X673" s="66">
        <f t="shared" si="1974"/>
        <v>0</v>
      </c>
      <c r="Y673" s="66">
        <f t="shared" si="1974"/>
        <v>0</v>
      </c>
      <c r="Z673" s="66">
        <f t="shared" si="1939"/>
        <v>129369947</v>
      </c>
      <c r="AA673" s="66">
        <f t="shared" si="1940"/>
        <v>130749307.98</v>
      </c>
      <c r="AB673" s="66">
        <f t="shared" si="1941"/>
        <v>131281361.05</v>
      </c>
      <c r="AC673" s="66">
        <f t="shared" ref="AC673:AE673" si="1975">AC674</f>
        <v>-19795.12</v>
      </c>
      <c r="AD673" s="66">
        <f t="shared" si="1975"/>
        <v>0</v>
      </c>
      <c r="AE673" s="66">
        <f t="shared" si="1975"/>
        <v>0</v>
      </c>
      <c r="AF673" s="66">
        <f t="shared" si="1942"/>
        <v>129350151.88</v>
      </c>
      <c r="AG673" s="66">
        <f t="shared" si="1943"/>
        <v>130749307.98</v>
      </c>
      <c r="AH673" s="66">
        <f t="shared" si="1944"/>
        <v>131281361.05</v>
      </c>
      <c r="AI673" s="66">
        <f t="shared" ref="AI673:AK673" si="1976">AI674</f>
        <v>-641791.58000000007</v>
      </c>
      <c r="AJ673" s="66">
        <f t="shared" si="1976"/>
        <v>0</v>
      </c>
      <c r="AK673" s="66">
        <f t="shared" si="1976"/>
        <v>0</v>
      </c>
      <c r="AL673" s="66">
        <f t="shared" si="1946"/>
        <v>128708360.3</v>
      </c>
      <c r="AM673" s="66">
        <f t="shared" si="1947"/>
        <v>130749307.98</v>
      </c>
      <c r="AN673" s="66">
        <f t="shared" si="1948"/>
        <v>131281361.05</v>
      </c>
      <c r="AO673" s="66">
        <f t="shared" ref="AO673:AQ673" si="1977">AO674</f>
        <v>-539453.22</v>
      </c>
      <c r="AP673" s="66">
        <f t="shared" si="1977"/>
        <v>0</v>
      </c>
      <c r="AQ673" s="66">
        <f t="shared" si="1977"/>
        <v>0</v>
      </c>
      <c r="AR673" s="66">
        <f t="shared" si="1950"/>
        <v>128168907.08</v>
      </c>
      <c r="AS673" s="66">
        <f t="shared" si="1951"/>
        <v>130749307.98</v>
      </c>
      <c r="AT673" s="66">
        <f t="shared" si="1952"/>
        <v>131281361.05</v>
      </c>
    </row>
    <row r="674" spans="1:46" customFormat="1">
      <c r="A674" s="123"/>
      <c r="B674" s="92" t="s">
        <v>51</v>
      </c>
      <c r="C674" s="40" t="s">
        <v>52</v>
      </c>
      <c r="D674" s="40" t="s">
        <v>21</v>
      </c>
      <c r="E674" s="40" t="s">
        <v>99</v>
      </c>
      <c r="F674" s="40" t="s">
        <v>124</v>
      </c>
      <c r="G674" s="41" t="s">
        <v>49</v>
      </c>
      <c r="H674" s="66">
        <v>129479947</v>
      </c>
      <c r="I674" s="66">
        <v>130749307.98</v>
      </c>
      <c r="J674" s="66">
        <v>131281361.05</v>
      </c>
      <c r="K674" s="66"/>
      <c r="L674" s="66"/>
      <c r="M674" s="66"/>
      <c r="N674" s="66">
        <f t="shared" si="1734"/>
        <v>129479947</v>
      </c>
      <c r="O674" s="66">
        <f t="shared" si="1735"/>
        <v>130749307.98</v>
      </c>
      <c r="P674" s="66">
        <f t="shared" si="1736"/>
        <v>131281361.05</v>
      </c>
      <c r="Q674" s="66">
        <v>-100000</v>
      </c>
      <c r="R674" s="66"/>
      <c r="S674" s="66"/>
      <c r="T674" s="66">
        <f t="shared" si="1936"/>
        <v>129379947</v>
      </c>
      <c r="U674" s="66">
        <f t="shared" si="1937"/>
        <v>130749307.98</v>
      </c>
      <c r="V674" s="66">
        <f t="shared" si="1938"/>
        <v>131281361.05</v>
      </c>
      <c r="W674" s="66">
        <v>-10000</v>
      </c>
      <c r="X674" s="66"/>
      <c r="Y674" s="66"/>
      <c r="Z674" s="66">
        <f t="shared" si="1939"/>
        <v>129369947</v>
      </c>
      <c r="AA674" s="66">
        <f t="shared" si="1940"/>
        <v>130749307.98</v>
      </c>
      <c r="AB674" s="66">
        <f t="shared" si="1941"/>
        <v>131281361.05</v>
      </c>
      <c r="AC674" s="66">
        <v>-19795.12</v>
      </c>
      <c r="AD674" s="66"/>
      <c r="AE674" s="66"/>
      <c r="AF674" s="66">
        <f t="shared" si="1942"/>
        <v>129350151.88</v>
      </c>
      <c r="AG674" s="66">
        <f t="shared" si="1943"/>
        <v>130749307.98</v>
      </c>
      <c r="AH674" s="66">
        <f t="shared" si="1944"/>
        <v>131281361.05</v>
      </c>
      <c r="AI674" s="66">
        <f>-538790.55-84592-18409.03</f>
        <v>-641791.58000000007</v>
      </c>
      <c r="AJ674" s="66"/>
      <c r="AK674" s="66"/>
      <c r="AL674" s="66">
        <f t="shared" si="1946"/>
        <v>128708360.3</v>
      </c>
      <c r="AM674" s="66">
        <f t="shared" si="1947"/>
        <v>130749307.98</v>
      </c>
      <c r="AN674" s="66">
        <f t="shared" si="1948"/>
        <v>131281361.05</v>
      </c>
      <c r="AO674" s="66">
        <f>-486453.22-49000-4000</f>
        <v>-539453.22</v>
      </c>
      <c r="AP674" s="66"/>
      <c r="AQ674" s="66"/>
      <c r="AR674" s="66">
        <f t="shared" si="1950"/>
        <v>128168907.08</v>
      </c>
      <c r="AS674" s="66">
        <f t="shared" si="1951"/>
        <v>130749307.98</v>
      </c>
      <c r="AT674" s="66">
        <f t="shared" si="1952"/>
        <v>131281361.05</v>
      </c>
    </row>
    <row r="675" spans="1:46" customFormat="1" ht="25.5">
      <c r="A675" s="123"/>
      <c r="B675" s="88" t="s">
        <v>207</v>
      </c>
      <c r="C675" s="40" t="s">
        <v>52</v>
      </c>
      <c r="D675" s="40" t="s">
        <v>21</v>
      </c>
      <c r="E675" s="40" t="s">
        <v>99</v>
      </c>
      <c r="F675" s="40" t="s">
        <v>124</v>
      </c>
      <c r="G675" s="41" t="s">
        <v>32</v>
      </c>
      <c r="H675" s="66">
        <f>H676</f>
        <v>8892864</v>
      </c>
      <c r="I675" s="66">
        <f t="shared" ref="I675:M675" si="1978">I676</f>
        <v>9031870.4800000004</v>
      </c>
      <c r="J675" s="66">
        <f t="shared" si="1978"/>
        <v>8468735.2200000007</v>
      </c>
      <c r="K675" s="66">
        <f t="shared" si="1978"/>
        <v>0</v>
      </c>
      <c r="L675" s="66">
        <f t="shared" si="1978"/>
        <v>0</v>
      </c>
      <c r="M675" s="66">
        <f t="shared" si="1978"/>
        <v>0</v>
      </c>
      <c r="N675" s="66">
        <f t="shared" si="1734"/>
        <v>8892864</v>
      </c>
      <c r="O675" s="66">
        <f t="shared" si="1735"/>
        <v>9031870.4800000004</v>
      </c>
      <c r="P675" s="66">
        <f t="shared" si="1736"/>
        <v>8468735.2200000007</v>
      </c>
      <c r="Q675" s="66">
        <f t="shared" ref="Q675:S675" si="1979">Q676</f>
        <v>147500</v>
      </c>
      <c r="R675" s="66">
        <f t="shared" si="1979"/>
        <v>0</v>
      </c>
      <c r="S675" s="66">
        <f t="shared" si="1979"/>
        <v>0</v>
      </c>
      <c r="T675" s="66">
        <f t="shared" si="1936"/>
        <v>9040364</v>
      </c>
      <c r="U675" s="66">
        <f t="shared" si="1937"/>
        <v>9031870.4800000004</v>
      </c>
      <c r="V675" s="66">
        <f t="shared" si="1938"/>
        <v>8468735.2200000007</v>
      </c>
      <c r="W675" s="66">
        <f t="shared" ref="W675:Y675" si="1980">W676</f>
        <v>34830</v>
      </c>
      <c r="X675" s="66">
        <f t="shared" si="1980"/>
        <v>0</v>
      </c>
      <c r="Y675" s="66">
        <f t="shared" si="1980"/>
        <v>0</v>
      </c>
      <c r="Z675" s="66">
        <f t="shared" si="1939"/>
        <v>9075194</v>
      </c>
      <c r="AA675" s="66">
        <f t="shared" si="1940"/>
        <v>9031870.4800000004</v>
      </c>
      <c r="AB675" s="66">
        <f t="shared" si="1941"/>
        <v>8468735.2200000007</v>
      </c>
      <c r="AC675" s="66">
        <f t="shared" ref="AC675:AE675" si="1981">AC676</f>
        <v>322366</v>
      </c>
      <c r="AD675" s="66">
        <f t="shared" si="1981"/>
        <v>0</v>
      </c>
      <c r="AE675" s="66">
        <f t="shared" si="1981"/>
        <v>0</v>
      </c>
      <c r="AF675" s="66">
        <f t="shared" si="1942"/>
        <v>9397560</v>
      </c>
      <c r="AG675" s="66">
        <f t="shared" si="1943"/>
        <v>9031870.4800000004</v>
      </c>
      <c r="AH675" s="66">
        <f t="shared" si="1944"/>
        <v>8468735.2200000007</v>
      </c>
      <c r="AI675" s="66">
        <f t="shared" ref="AI675:AK675" si="1982">AI676</f>
        <v>491537.4</v>
      </c>
      <c r="AJ675" s="66">
        <f t="shared" si="1982"/>
        <v>0</v>
      </c>
      <c r="AK675" s="66">
        <f t="shared" si="1982"/>
        <v>0</v>
      </c>
      <c r="AL675" s="66">
        <f t="shared" si="1946"/>
        <v>9889097.4000000004</v>
      </c>
      <c r="AM675" s="66">
        <f t="shared" si="1947"/>
        <v>9031870.4800000004</v>
      </c>
      <c r="AN675" s="66">
        <f t="shared" si="1948"/>
        <v>8468735.2200000007</v>
      </c>
      <c r="AO675" s="66">
        <f t="shared" ref="AO675:AQ675" si="1983">AO676</f>
        <v>564085.14</v>
      </c>
      <c r="AP675" s="66">
        <f t="shared" si="1983"/>
        <v>0</v>
      </c>
      <c r="AQ675" s="66">
        <f t="shared" si="1983"/>
        <v>0</v>
      </c>
      <c r="AR675" s="66">
        <f t="shared" si="1950"/>
        <v>10453182.540000001</v>
      </c>
      <c r="AS675" s="66">
        <f t="shared" si="1951"/>
        <v>9031870.4800000004</v>
      </c>
      <c r="AT675" s="66">
        <f t="shared" si="1952"/>
        <v>8468735.2200000007</v>
      </c>
    </row>
    <row r="676" spans="1:46" customFormat="1" ht="25.5">
      <c r="A676" s="123"/>
      <c r="B676" s="92" t="s">
        <v>34</v>
      </c>
      <c r="C676" s="40" t="s">
        <v>52</v>
      </c>
      <c r="D676" s="40" t="s">
        <v>21</v>
      </c>
      <c r="E676" s="40" t="s">
        <v>99</v>
      </c>
      <c r="F676" s="40" t="s">
        <v>124</v>
      </c>
      <c r="G676" s="41" t="s">
        <v>33</v>
      </c>
      <c r="H676" s="66">
        <v>8892864</v>
      </c>
      <c r="I676" s="66">
        <v>9031870.4800000004</v>
      </c>
      <c r="J676" s="66">
        <v>8468735.2200000007</v>
      </c>
      <c r="K676" s="66"/>
      <c r="L676" s="66"/>
      <c r="M676" s="66"/>
      <c r="N676" s="66">
        <f t="shared" si="1734"/>
        <v>8892864</v>
      </c>
      <c r="O676" s="66">
        <f t="shared" si="1735"/>
        <v>9031870.4800000004</v>
      </c>
      <c r="P676" s="66">
        <f t="shared" si="1736"/>
        <v>8468735.2200000007</v>
      </c>
      <c r="Q676" s="66">
        <v>147500</v>
      </c>
      <c r="R676" s="66"/>
      <c r="S676" s="66"/>
      <c r="T676" s="66">
        <f t="shared" si="1936"/>
        <v>9040364</v>
      </c>
      <c r="U676" s="66">
        <f t="shared" si="1937"/>
        <v>9031870.4800000004</v>
      </c>
      <c r="V676" s="66">
        <f t="shared" si="1938"/>
        <v>8468735.2200000007</v>
      </c>
      <c r="W676" s="66">
        <v>34830</v>
      </c>
      <c r="X676" s="66"/>
      <c r="Y676" s="66"/>
      <c r="Z676" s="66">
        <f t="shared" si="1939"/>
        <v>9075194</v>
      </c>
      <c r="AA676" s="66">
        <f t="shared" si="1940"/>
        <v>9031870.4800000004</v>
      </c>
      <c r="AB676" s="66">
        <f t="shared" si="1941"/>
        <v>8468735.2200000007</v>
      </c>
      <c r="AC676" s="66">
        <v>322366</v>
      </c>
      <c r="AD676" s="66"/>
      <c r="AE676" s="66"/>
      <c r="AF676" s="66">
        <f t="shared" si="1942"/>
        <v>9397560</v>
      </c>
      <c r="AG676" s="66">
        <f t="shared" si="1943"/>
        <v>9031870.4800000004</v>
      </c>
      <c r="AH676" s="66">
        <f t="shared" si="1944"/>
        <v>8468735.2200000007</v>
      </c>
      <c r="AI676" s="66">
        <f>424212.4+48915.97+18409.03</f>
        <v>491537.4</v>
      </c>
      <c r="AJ676" s="66"/>
      <c r="AK676" s="66"/>
      <c r="AL676" s="66">
        <f t="shared" si="1946"/>
        <v>9889097.4000000004</v>
      </c>
      <c r="AM676" s="66">
        <f t="shared" si="1947"/>
        <v>9031870.4800000004</v>
      </c>
      <c r="AN676" s="66">
        <f t="shared" si="1948"/>
        <v>8468735.2200000007</v>
      </c>
      <c r="AO676" s="66">
        <f>291262.14+272823</f>
        <v>564085.14</v>
      </c>
      <c r="AP676" s="66"/>
      <c r="AQ676" s="66"/>
      <c r="AR676" s="66">
        <f t="shared" si="1950"/>
        <v>10453182.540000001</v>
      </c>
      <c r="AS676" s="66">
        <f t="shared" si="1951"/>
        <v>9031870.4800000004</v>
      </c>
      <c r="AT676" s="66">
        <f t="shared" si="1952"/>
        <v>8468735.2200000007</v>
      </c>
    </row>
    <row r="677" spans="1:46" customFormat="1">
      <c r="A677" s="123"/>
      <c r="B677" s="92" t="s">
        <v>47</v>
      </c>
      <c r="C677" s="40" t="s">
        <v>52</v>
      </c>
      <c r="D677" s="40" t="s">
        <v>21</v>
      </c>
      <c r="E677" s="40" t="s">
        <v>99</v>
      </c>
      <c r="F677" s="40" t="s">
        <v>124</v>
      </c>
      <c r="G677" s="41" t="s">
        <v>45</v>
      </c>
      <c r="H677" s="66">
        <f>H678</f>
        <v>275000</v>
      </c>
      <c r="I677" s="66">
        <f t="shared" ref="I677:M677" si="1984">I678</f>
        <v>275000</v>
      </c>
      <c r="J677" s="66">
        <f t="shared" si="1984"/>
        <v>275000</v>
      </c>
      <c r="K677" s="66">
        <f t="shared" si="1984"/>
        <v>0</v>
      </c>
      <c r="L677" s="66">
        <f t="shared" si="1984"/>
        <v>0</v>
      </c>
      <c r="M677" s="66">
        <f t="shared" si="1984"/>
        <v>0</v>
      </c>
      <c r="N677" s="66">
        <f t="shared" si="1734"/>
        <v>275000</v>
      </c>
      <c r="O677" s="66">
        <f t="shared" si="1735"/>
        <v>275000</v>
      </c>
      <c r="P677" s="66">
        <f t="shared" si="1736"/>
        <v>275000</v>
      </c>
      <c r="Q677" s="66">
        <f t="shared" ref="Q677:S677" si="1985">Q678</f>
        <v>0</v>
      </c>
      <c r="R677" s="66">
        <f t="shared" si="1985"/>
        <v>0</v>
      </c>
      <c r="S677" s="66">
        <f t="shared" si="1985"/>
        <v>0</v>
      </c>
      <c r="T677" s="66">
        <f t="shared" si="1936"/>
        <v>275000</v>
      </c>
      <c r="U677" s="66">
        <f t="shared" si="1937"/>
        <v>275000</v>
      </c>
      <c r="V677" s="66">
        <f t="shared" si="1938"/>
        <v>275000</v>
      </c>
      <c r="W677" s="66">
        <f t="shared" ref="W677:Y677" si="1986">W678</f>
        <v>1170</v>
      </c>
      <c r="X677" s="66">
        <f t="shared" si="1986"/>
        <v>0</v>
      </c>
      <c r="Y677" s="66">
        <f t="shared" si="1986"/>
        <v>0</v>
      </c>
      <c r="Z677" s="66">
        <f t="shared" si="1939"/>
        <v>276170</v>
      </c>
      <c r="AA677" s="66">
        <f t="shared" si="1940"/>
        <v>275000</v>
      </c>
      <c r="AB677" s="66">
        <f t="shared" si="1941"/>
        <v>275000</v>
      </c>
      <c r="AC677" s="66">
        <f t="shared" ref="AC677:AE677" si="1987">AC678</f>
        <v>0</v>
      </c>
      <c r="AD677" s="66">
        <f t="shared" si="1987"/>
        <v>0</v>
      </c>
      <c r="AE677" s="66">
        <f t="shared" si="1987"/>
        <v>0</v>
      </c>
      <c r="AF677" s="66">
        <f t="shared" si="1942"/>
        <v>276170</v>
      </c>
      <c r="AG677" s="66">
        <f t="shared" si="1943"/>
        <v>275000</v>
      </c>
      <c r="AH677" s="66">
        <f t="shared" si="1944"/>
        <v>275000</v>
      </c>
      <c r="AI677" s="66">
        <f t="shared" ref="AI677:AK677" si="1988">AI678</f>
        <v>38271.03</v>
      </c>
      <c r="AJ677" s="66">
        <f t="shared" si="1988"/>
        <v>0</v>
      </c>
      <c r="AK677" s="66">
        <f t="shared" si="1988"/>
        <v>0</v>
      </c>
      <c r="AL677" s="66">
        <f t="shared" si="1946"/>
        <v>314441.03000000003</v>
      </c>
      <c r="AM677" s="66">
        <f t="shared" si="1947"/>
        <v>275000</v>
      </c>
      <c r="AN677" s="66">
        <f t="shared" si="1948"/>
        <v>275000</v>
      </c>
      <c r="AO677" s="66">
        <f t="shared" ref="AO677:AQ677" si="1989">AO678</f>
        <v>-9000</v>
      </c>
      <c r="AP677" s="66">
        <f t="shared" si="1989"/>
        <v>0</v>
      </c>
      <c r="AQ677" s="66">
        <f t="shared" si="1989"/>
        <v>0</v>
      </c>
      <c r="AR677" s="66">
        <f t="shared" si="1950"/>
        <v>305441.03000000003</v>
      </c>
      <c r="AS677" s="66">
        <f t="shared" si="1951"/>
        <v>275000</v>
      </c>
      <c r="AT677" s="66">
        <f t="shared" si="1952"/>
        <v>275000</v>
      </c>
    </row>
    <row r="678" spans="1:46" customFormat="1">
      <c r="A678" s="123"/>
      <c r="B678" s="92" t="s">
        <v>55</v>
      </c>
      <c r="C678" s="40" t="s">
        <v>52</v>
      </c>
      <c r="D678" s="40" t="s">
        <v>21</v>
      </c>
      <c r="E678" s="40" t="s">
        <v>99</v>
      </c>
      <c r="F678" s="40" t="s">
        <v>124</v>
      </c>
      <c r="G678" s="41" t="s">
        <v>56</v>
      </c>
      <c r="H678" s="66">
        <v>275000</v>
      </c>
      <c r="I678" s="66">
        <v>275000</v>
      </c>
      <c r="J678" s="66">
        <v>275000</v>
      </c>
      <c r="K678" s="66"/>
      <c r="L678" s="66"/>
      <c r="M678" s="66"/>
      <c r="N678" s="66">
        <f t="shared" si="1734"/>
        <v>275000</v>
      </c>
      <c r="O678" s="66">
        <f t="shared" si="1735"/>
        <v>275000</v>
      </c>
      <c r="P678" s="66">
        <f t="shared" si="1736"/>
        <v>275000</v>
      </c>
      <c r="Q678" s="66"/>
      <c r="R678" s="66"/>
      <c r="S678" s="66"/>
      <c r="T678" s="66">
        <f t="shared" si="1936"/>
        <v>275000</v>
      </c>
      <c r="U678" s="66">
        <f t="shared" si="1937"/>
        <v>275000</v>
      </c>
      <c r="V678" s="66">
        <f t="shared" si="1938"/>
        <v>275000</v>
      </c>
      <c r="W678" s="66">
        <v>1170</v>
      </c>
      <c r="X678" s="66"/>
      <c r="Y678" s="66"/>
      <c r="Z678" s="66">
        <f t="shared" si="1939"/>
        <v>276170</v>
      </c>
      <c r="AA678" s="66">
        <f t="shared" si="1940"/>
        <v>275000</v>
      </c>
      <c r="AB678" s="66">
        <f t="shared" si="1941"/>
        <v>275000</v>
      </c>
      <c r="AC678" s="66"/>
      <c r="AD678" s="66"/>
      <c r="AE678" s="66"/>
      <c r="AF678" s="66">
        <f t="shared" si="1942"/>
        <v>276170</v>
      </c>
      <c r="AG678" s="66">
        <f t="shared" si="1943"/>
        <v>275000</v>
      </c>
      <c r="AH678" s="66">
        <f t="shared" si="1944"/>
        <v>275000</v>
      </c>
      <c r="AI678" s="66">
        <f>2595+27745.5+7930.53</f>
        <v>38271.03</v>
      </c>
      <c r="AJ678" s="66"/>
      <c r="AK678" s="66"/>
      <c r="AL678" s="66">
        <f t="shared" si="1946"/>
        <v>314441.03000000003</v>
      </c>
      <c r="AM678" s="66">
        <f t="shared" si="1947"/>
        <v>275000</v>
      </c>
      <c r="AN678" s="66">
        <f t="shared" si="1948"/>
        <v>275000</v>
      </c>
      <c r="AO678" s="66">
        <f>-13000+4000</f>
        <v>-9000</v>
      </c>
      <c r="AP678" s="66"/>
      <c r="AQ678" s="66"/>
      <c r="AR678" s="66">
        <f t="shared" si="1950"/>
        <v>305441.03000000003</v>
      </c>
      <c r="AS678" s="66">
        <f t="shared" si="1951"/>
        <v>275000</v>
      </c>
      <c r="AT678" s="66">
        <f t="shared" si="1952"/>
        <v>275000</v>
      </c>
    </row>
    <row r="679" spans="1:46" customFormat="1">
      <c r="A679" s="123"/>
      <c r="B679" s="77" t="s">
        <v>396</v>
      </c>
      <c r="C679" s="40" t="s">
        <v>52</v>
      </c>
      <c r="D679" s="40" t="s">
        <v>21</v>
      </c>
      <c r="E679" s="40" t="s">
        <v>99</v>
      </c>
      <c r="F679" s="40" t="s">
        <v>395</v>
      </c>
      <c r="G679" s="41"/>
      <c r="H679" s="66"/>
      <c r="I679" s="66"/>
      <c r="J679" s="66"/>
      <c r="K679" s="66"/>
      <c r="L679" s="66"/>
      <c r="M679" s="66"/>
      <c r="N679" s="66"/>
      <c r="O679" s="66"/>
      <c r="P679" s="66"/>
      <c r="Q679" s="66">
        <f>Q682</f>
        <v>21864.34</v>
      </c>
      <c r="R679" s="66">
        <f>R682</f>
        <v>0</v>
      </c>
      <c r="S679" s="66">
        <f>S682</f>
        <v>0</v>
      </c>
      <c r="T679" s="66">
        <f t="shared" ref="T679:T683" si="1990">N679+Q679</f>
        <v>21864.34</v>
      </c>
      <c r="U679" s="66">
        <f t="shared" ref="U679:U683" si="1991">O679+R679</f>
        <v>0</v>
      </c>
      <c r="V679" s="66">
        <f t="shared" ref="V679:V683" si="1992">P679+S679</f>
        <v>0</v>
      </c>
      <c r="W679" s="66">
        <f>W682</f>
        <v>0</v>
      </c>
      <c r="X679" s="66">
        <f>X682</f>
        <v>0</v>
      </c>
      <c r="Y679" s="66">
        <f>Y682</f>
        <v>0</v>
      </c>
      <c r="Z679" s="66">
        <f t="shared" si="1939"/>
        <v>21864.34</v>
      </c>
      <c r="AA679" s="66">
        <f t="shared" si="1940"/>
        <v>0</v>
      </c>
      <c r="AB679" s="66">
        <f t="shared" si="1941"/>
        <v>0</v>
      </c>
      <c r="AC679" s="66">
        <f>AC680+AC682+AC684</f>
        <v>19795.120000000003</v>
      </c>
      <c r="AD679" s="66">
        <f t="shared" ref="AD679:AE679" si="1993">AD680+AD682+AD684</f>
        <v>0</v>
      </c>
      <c r="AE679" s="66">
        <f t="shared" si="1993"/>
        <v>0</v>
      </c>
      <c r="AF679" s="66">
        <f t="shared" si="1942"/>
        <v>41659.460000000006</v>
      </c>
      <c r="AG679" s="66">
        <f t="shared" si="1943"/>
        <v>0</v>
      </c>
      <c r="AH679" s="66">
        <f t="shared" si="1944"/>
        <v>0</v>
      </c>
      <c r="AI679" s="66">
        <f>AI680+AI682+AI684</f>
        <v>30790.55</v>
      </c>
      <c r="AJ679" s="66">
        <f t="shared" ref="AJ679:AK679" si="1994">AJ680+AJ682+AJ684</f>
        <v>0</v>
      </c>
      <c r="AK679" s="66">
        <f t="shared" si="1994"/>
        <v>0</v>
      </c>
      <c r="AL679" s="66">
        <f t="shared" si="1946"/>
        <v>72450.010000000009</v>
      </c>
      <c r="AM679" s="66">
        <f t="shared" si="1947"/>
        <v>0</v>
      </c>
      <c r="AN679" s="66">
        <f t="shared" si="1948"/>
        <v>0</v>
      </c>
      <c r="AO679" s="66">
        <f>AO680+AO682+AO684</f>
        <v>118000</v>
      </c>
      <c r="AP679" s="66">
        <f t="shared" ref="AP679:AQ679" si="1995">AP680+AP682+AP684</f>
        <v>0</v>
      </c>
      <c r="AQ679" s="66">
        <f t="shared" si="1995"/>
        <v>0</v>
      </c>
      <c r="AR679" s="66">
        <f t="shared" si="1950"/>
        <v>190450.01</v>
      </c>
      <c r="AS679" s="66">
        <f t="shared" si="1951"/>
        <v>0</v>
      </c>
      <c r="AT679" s="66">
        <f t="shared" si="1952"/>
        <v>0</v>
      </c>
    </row>
    <row r="680" spans="1:46" customFormat="1" ht="38.25">
      <c r="A680" s="123"/>
      <c r="B680" s="92" t="s">
        <v>50</v>
      </c>
      <c r="C680" s="40" t="s">
        <v>52</v>
      </c>
      <c r="D680" s="40" t="s">
        <v>21</v>
      </c>
      <c r="E680" s="40" t="s">
        <v>99</v>
      </c>
      <c r="F680" s="40" t="s">
        <v>395</v>
      </c>
      <c r="G680" s="41" t="s">
        <v>48</v>
      </c>
      <c r="H680" s="66"/>
      <c r="I680" s="66"/>
      <c r="J680" s="66"/>
      <c r="K680" s="66"/>
      <c r="L680" s="66"/>
      <c r="M680" s="66"/>
      <c r="N680" s="66"/>
      <c r="O680" s="66"/>
      <c r="P680" s="66"/>
      <c r="Q680" s="66"/>
      <c r="R680" s="66"/>
      <c r="S680" s="66"/>
      <c r="T680" s="66"/>
      <c r="U680" s="66"/>
      <c r="V680" s="66"/>
      <c r="W680" s="66"/>
      <c r="X680" s="66"/>
      <c r="Y680" s="66"/>
      <c r="Z680" s="66"/>
      <c r="AA680" s="66"/>
      <c r="AB680" s="66"/>
      <c r="AC680" s="66">
        <f>AC681</f>
        <v>9795.1200000000008</v>
      </c>
      <c r="AD680" s="66">
        <f t="shared" ref="AD680:AE680" si="1996">AD681</f>
        <v>0</v>
      </c>
      <c r="AE680" s="66">
        <f t="shared" si="1996"/>
        <v>0</v>
      </c>
      <c r="AF680" s="66">
        <f t="shared" ref="AF680:AF685" si="1997">Z680+AC680</f>
        <v>9795.1200000000008</v>
      </c>
      <c r="AG680" s="66">
        <f t="shared" ref="AG680:AG685" si="1998">AA680+AD680</f>
        <v>0</v>
      </c>
      <c r="AH680" s="66">
        <f t="shared" ref="AH680:AH685" si="1999">AB680+AE680</f>
        <v>0</v>
      </c>
      <c r="AI680" s="66">
        <f>AI681</f>
        <v>20790.55</v>
      </c>
      <c r="AJ680" s="66">
        <f t="shared" ref="AJ680:AK680" si="2000">AJ681</f>
        <v>0</v>
      </c>
      <c r="AK680" s="66">
        <f t="shared" si="2000"/>
        <v>0</v>
      </c>
      <c r="AL680" s="66">
        <f t="shared" si="1946"/>
        <v>30585.67</v>
      </c>
      <c r="AM680" s="66">
        <f t="shared" si="1947"/>
        <v>0</v>
      </c>
      <c r="AN680" s="66">
        <f t="shared" si="1948"/>
        <v>0</v>
      </c>
      <c r="AO680" s="66">
        <f>AO681</f>
        <v>0</v>
      </c>
      <c r="AP680" s="66">
        <f t="shared" ref="AP680:AQ680" si="2001">AP681</f>
        <v>0</v>
      </c>
      <c r="AQ680" s="66">
        <f t="shared" si="2001"/>
        <v>0</v>
      </c>
      <c r="AR680" s="66">
        <f t="shared" si="1950"/>
        <v>30585.67</v>
      </c>
      <c r="AS680" s="66">
        <f t="shared" si="1951"/>
        <v>0</v>
      </c>
      <c r="AT680" s="66">
        <f t="shared" si="1952"/>
        <v>0</v>
      </c>
    </row>
    <row r="681" spans="1:46" customFormat="1">
      <c r="A681" s="123"/>
      <c r="B681" s="92" t="s">
        <v>51</v>
      </c>
      <c r="C681" s="40" t="s">
        <v>52</v>
      </c>
      <c r="D681" s="40" t="s">
        <v>21</v>
      </c>
      <c r="E681" s="40" t="s">
        <v>99</v>
      </c>
      <c r="F681" s="40" t="s">
        <v>395</v>
      </c>
      <c r="G681" s="41" t="s">
        <v>49</v>
      </c>
      <c r="H681" s="66"/>
      <c r="I681" s="66"/>
      <c r="J681" s="66"/>
      <c r="K681" s="66"/>
      <c r="L681" s="66"/>
      <c r="M681" s="66"/>
      <c r="N681" s="66"/>
      <c r="O681" s="66"/>
      <c r="P681" s="66"/>
      <c r="Q681" s="66"/>
      <c r="R681" s="66"/>
      <c r="S681" s="66"/>
      <c r="T681" s="66"/>
      <c r="U681" s="66"/>
      <c r="V681" s="66"/>
      <c r="W681" s="66"/>
      <c r="X681" s="66"/>
      <c r="Y681" s="66"/>
      <c r="Z681" s="66"/>
      <c r="AA681" s="66"/>
      <c r="AB681" s="66"/>
      <c r="AC681" s="66">
        <v>9795.1200000000008</v>
      </c>
      <c r="AD681" s="66"/>
      <c r="AE681" s="66"/>
      <c r="AF681" s="66">
        <f t="shared" si="1997"/>
        <v>9795.1200000000008</v>
      </c>
      <c r="AG681" s="66">
        <f t="shared" si="1998"/>
        <v>0</v>
      </c>
      <c r="AH681" s="66">
        <f t="shared" si="1999"/>
        <v>0</v>
      </c>
      <c r="AI681" s="66">
        <v>20790.55</v>
      </c>
      <c r="AJ681" s="66"/>
      <c r="AK681" s="66"/>
      <c r="AL681" s="66">
        <f t="shared" si="1946"/>
        <v>30585.67</v>
      </c>
      <c r="AM681" s="66">
        <f t="shared" si="1947"/>
        <v>0</v>
      </c>
      <c r="AN681" s="66">
        <f t="shared" si="1948"/>
        <v>0</v>
      </c>
      <c r="AO681" s="66"/>
      <c r="AP681" s="66"/>
      <c r="AQ681" s="66"/>
      <c r="AR681" s="66">
        <f t="shared" si="1950"/>
        <v>30585.67</v>
      </c>
      <c r="AS681" s="66">
        <f t="shared" si="1951"/>
        <v>0</v>
      </c>
      <c r="AT681" s="66">
        <f t="shared" si="1952"/>
        <v>0</v>
      </c>
    </row>
    <row r="682" spans="1:46" customFormat="1" ht="25.5">
      <c r="A682" s="123"/>
      <c r="B682" s="88" t="s">
        <v>207</v>
      </c>
      <c r="C682" s="40" t="s">
        <v>52</v>
      </c>
      <c r="D682" s="40" t="s">
        <v>21</v>
      </c>
      <c r="E682" s="40" t="s">
        <v>99</v>
      </c>
      <c r="F682" s="40" t="s">
        <v>395</v>
      </c>
      <c r="G682" s="41" t="s">
        <v>32</v>
      </c>
      <c r="H682" s="66"/>
      <c r="I682" s="66"/>
      <c r="J682" s="66"/>
      <c r="K682" s="66"/>
      <c r="L682" s="66"/>
      <c r="M682" s="66"/>
      <c r="N682" s="66"/>
      <c r="O682" s="66"/>
      <c r="P682" s="66"/>
      <c r="Q682" s="66">
        <f>Q683</f>
        <v>21864.34</v>
      </c>
      <c r="R682" s="66">
        <f t="shared" ref="R682:S682" si="2002">R683</f>
        <v>0</v>
      </c>
      <c r="S682" s="66">
        <f t="shared" si="2002"/>
        <v>0</v>
      </c>
      <c r="T682" s="66">
        <f t="shared" si="1990"/>
        <v>21864.34</v>
      </c>
      <c r="U682" s="66">
        <f t="shared" si="1991"/>
        <v>0</v>
      </c>
      <c r="V682" s="66">
        <f t="shared" si="1992"/>
        <v>0</v>
      </c>
      <c r="W682" s="66">
        <f>W683</f>
        <v>0</v>
      </c>
      <c r="X682" s="66">
        <f t="shared" ref="X682:Y682" si="2003">X683</f>
        <v>0</v>
      </c>
      <c r="Y682" s="66">
        <f t="shared" si="2003"/>
        <v>0</v>
      </c>
      <c r="Z682" s="66">
        <f t="shared" si="1939"/>
        <v>21864.34</v>
      </c>
      <c r="AA682" s="66">
        <f t="shared" si="1940"/>
        <v>0</v>
      </c>
      <c r="AB682" s="66">
        <f t="shared" si="1941"/>
        <v>0</v>
      </c>
      <c r="AC682" s="66">
        <f>AC683</f>
        <v>0</v>
      </c>
      <c r="AD682" s="66">
        <f t="shared" ref="AD682:AE682" si="2004">AD683</f>
        <v>0</v>
      </c>
      <c r="AE682" s="66">
        <f t="shared" si="2004"/>
        <v>0</v>
      </c>
      <c r="AF682" s="66">
        <f t="shared" si="1997"/>
        <v>21864.34</v>
      </c>
      <c r="AG682" s="66">
        <f t="shared" si="1998"/>
        <v>0</v>
      </c>
      <c r="AH682" s="66">
        <f t="shared" si="1999"/>
        <v>0</v>
      </c>
      <c r="AI682" s="66">
        <f>AI683</f>
        <v>0</v>
      </c>
      <c r="AJ682" s="66">
        <f t="shared" ref="AJ682:AK682" si="2005">AJ683</f>
        <v>0</v>
      </c>
      <c r="AK682" s="66">
        <f t="shared" si="2005"/>
        <v>0</v>
      </c>
      <c r="AL682" s="66">
        <f t="shared" si="1946"/>
        <v>21864.34</v>
      </c>
      <c r="AM682" s="66">
        <f t="shared" si="1947"/>
        <v>0</v>
      </c>
      <c r="AN682" s="66">
        <f t="shared" si="1948"/>
        <v>0</v>
      </c>
      <c r="AO682" s="66">
        <f>AO683</f>
        <v>0</v>
      </c>
      <c r="AP682" s="66">
        <f t="shared" ref="AP682:AQ682" si="2006">AP683</f>
        <v>0</v>
      </c>
      <c r="AQ682" s="66">
        <f t="shared" si="2006"/>
        <v>0</v>
      </c>
      <c r="AR682" s="66">
        <f t="shared" si="1950"/>
        <v>21864.34</v>
      </c>
      <c r="AS682" s="66">
        <f t="shared" si="1951"/>
        <v>0</v>
      </c>
      <c r="AT682" s="66">
        <f t="shared" si="1952"/>
        <v>0</v>
      </c>
    </row>
    <row r="683" spans="1:46" customFormat="1" ht="25.5">
      <c r="A683" s="123"/>
      <c r="B683" s="92" t="s">
        <v>34</v>
      </c>
      <c r="C683" s="40" t="s">
        <v>52</v>
      </c>
      <c r="D683" s="40" t="s">
        <v>21</v>
      </c>
      <c r="E683" s="40" t="s">
        <v>99</v>
      </c>
      <c r="F683" s="40" t="s">
        <v>395</v>
      </c>
      <c r="G683" s="41" t="s">
        <v>33</v>
      </c>
      <c r="H683" s="66"/>
      <c r="I683" s="66"/>
      <c r="J683" s="66"/>
      <c r="K683" s="66"/>
      <c r="L683" s="66"/>
      <c r="M683" s="66"/>
      <c r="N683" s="66"/>
      <c r="O683" s="66"/>
      <c r="P683" s="66"/>
      <c r="Q683" s="66">
        <v>21864.34</v>
      </c>
      <c r="R683" s="66"/>
      <c r="S683" s="66"/>
      <c r="T683" s="66">
        <f t="shared" si="1990"/>
        <v>21864.34</v>
      </c>
      <c r="U683" s="66">
        <f t="shared" si="1991"/>
        <v>0</v>
      </c>
      <c r="V683" s="66">
        <f t="shared" si="1992"/>
        <v>0</v>
      </c>
      <c r="W683" s="66"/>
      <c r="X683" s="66"/>
      <c r="Y683" s="66"/>
      <c r="Z683" s="66">
        <f t="shared" si="1939"/>
        <v>21864.34</v>
      </c>
      <c r="AA683" s="66">
        <f t="shared" si="1940"/>
        <v>0</v>
      </c>
      <c r="AB683" s="66">
        <f t="shared" si="1941"/>
        <v>0</v>
      </c>
      <c r="AC683" s="66"/>
      <c r="AD683" s="66"/>
      <c r="AE683" s="66"/>
      <c r="AF683" s="66">
        <f t="shared" si="1997"/>
        <v>21864.34</v>
      </c>
      <c r="AG683" s="66">
        <f t="shared" si="1998"/>
        <v>0</v>
      </c>
      <c r="AH683" s="66">
        <f t="shared" si="1999"/>
        <v>0</v>
      </c>
      <c r="AI683" s="66"/>
      <c r="AJ683" s="66"/>
      <c r="AK683" s="66"/>
      <c r="AL683" s="66">
        <f t="shared" si="1946"/>
        <v>21864.34</v>
      </c>
      <c r="AM683" s="66">
        <f t="shared" si="1947"/>
        <v>0</v>
      </c>
      <c r="AN683" s="66">
        <f t="shared" si="1948"/>
        <v>0</v>
      </c>
      <c r="AO683" s="66"/>
      <c r="AP683" s="66"/>
      <c r="AQ683" s="66"/>
      <c r="AR683" s="66">
        <f t="shared" si="1950"/>
        <v>21864.34</v>
      </c>
      <c r="AS683" s="66">
        <f t="shared" si="1951"/>
        <v>0</v>
      </c>
      <c r="AT683" s="66">
        <f t="shared" si="1952"/>
        <v>0</v>
      </c>
    </row>
    <row r="684" spans="1:46" customFormat="1">
      <c r="A684" s="123"/>
      <c r="B684" s="92" t="s">
        <v>47</v>
      </c>
      <c r="C684" s="40" t="s">
        <v>52</v>
      </c>
      <c r="D684" s="40" t="s">
        <v>21</v>
      </c>
      <c r="E684" s="40" t="s">
        <v>99</v>
      </c>
      <c r="F684" s="40" t="s">
        <v>395</v>
      </c>
      <c r="G684" s="41" t="s">
        <v>45</v>
      </c>
      <c r="H684" s="66"/>
      <c r="I684" s="66"/>
      <c r="J684" s="66"/>
      <c r="K684" s="66"/>
      <c r="L684" s="66"/>
      <c r="M684" s="66"/>
      <c r="N684" s="66"/>
      <c r="O684" s="66"/>
      <c r="P684" s="66"/>
      <c r="Q684" s="66"/>
      <c r="R684" s="66"/>
      <c r="S684" s="66"/>
      <c r="T684" s="66"/>
      <c r="U684" s="66"/>
      <c r="V684" s="66"/>
      <c r="W684" s="66"/>
      <c r="X684" s="66"/>
      <c r="Y684" s="66"/>
      <c r="Z684" s="66"/>
      <c r="AA684" s="66"/>
      <c r="AB684" s="66"/>
      <c r="AC684" s="66">
        <f>AC685</f>
        <v>10000</v>
      </c>
      <c r="AD684" s="66">
        <f t="shared" ref="AD684:AE684" si="2007">AD685</f>
        <v>0</v>
      </c>
      <c r="AE684" s="66">
        <f t="shared" si="2007"/>
        <v>0</v>
      </c>
      <c r="AF684" s="66">
        <f t="shared" si="1997"/>
        <v>10000</v>
      </c>
      <c r="AG684" s="66">
        <f t="shared" si="1998"/>
        <v>0</v>
      </c>
      <c r="AH684" s="66">
        <f t="shared" si="1999"/>
        <v>0</v>
      </c>
      <c r="AI684" s="66">
        <f>AI685</f>
        <v>10000</v>
      </c>
      <c r="AJ684" s="66">
        <f t="shared" ref="AJ684:AK684" si="2008">AJ685</f>
        <v>0</v>
      </c>
      <c r="AK684" s="66">
        <f t="shared" si="2008"/>
        <v>0</v>
      </c>
      <c r="AL684" s="66">
        <f t="shared" si="1946"/>
        <v>20000</v>
      </c>
      <c r="AM684" s="66">
        <f t="shared" si="1947"/>
        <v>0</v>
      </c>
      <c r="AN684" s="66">
        <f t="shared" si="1948"/>
        <v>0</v>
      </c>
      <c r="AO684" s="66">
        <f>AO685+AO686</f>
        <v>118000</v>
      </c>
      <c r="AP684" s="66">
        <f t="shared" ref="AP684:AQ684" si="2009">AP685+AP686</f>
        <v>0</v>
      </c>
      <c r="AQ684" s="66">
        <f t="shared" si="2009"/>
        <v>0</v>
      </c>
      <c r="AR684" s="66">
        <f t="shared" si="1950"/>
        <v>138000</v>
      </c>
      <c r="AS684" s="66">
        <f t="shared" si="1951"/>
        <v>0</v>
      </c>
      <c r="AT684" s="66">
        <f t="shared" si="1952"/>
        <v>0</v>
      </c>
    </row>
    <row r="685" spans="1:46" customFormat="1">
      <c r="A685" s="123"/>
      <c r="B685" s="77" t="s">
        <v>461</v>
      </c>
      <c r="C685" s="40" t="s">
        <v>52</v>
      </c>
      <c r="D685" s="40" t="s">
        <v>21</v>
      </c>
      <c r="E685" s="40" t="s">
        <v>99</v>
      </c>
      <c r="F685" s="40" t="s">
        <v>395</v>
      </c>
      <c r="G685" s="41" t="s">
        <v>460</v>
      </c>
      <c r="H685" s="66"/>
      <c r="I685" s="66"/>
      <c r="J685" s="66"/>
      <c r="K685" s="66"/>
      <c r="L685" s="66"/>
      <c r="M685" s="66"/>
      <c r="N685" s="66"/>
      <c r="O685" s="66"/>
      <c r="P685" s="66"/>
      <c r="Q685" s="66"/>
      <c r="R685" s="66"/>
      <c r="S685" s="66"/>
      <c r="T685" s="66"/>
      <c r="U685" s="66"/>
      <c r="V685" s="66"/>
      <c r="W685" s="66"/>
      <c r="X685" s="66"/>
      <c r="Y685" s="66"/>
      <c r="Z685" s="66"/>
      <c r="AA685" s="66"/>
      <c r="AB685" s="66"/>
      <c r="AC685" s="66">
        <v>10000</v>
      </c>
      <c r="AD685" s="66"/>
      <c r="AE685" s="66"/>
      <c r="AF685" s="66">
        <f t="shared" si="1997"/>
        <v>10000</v>
      </c>
      <c r="AG685" s="66">
        <f t="shared" si="1998"/>
        <v>0</v>
      </c>
      <c r="AH685" s="66">
        <f t="shared" si="1999"/>
        <v>0</v>
      </c>
      <c r="AI685" s="66">
        <v>10000</v>
      </c>
      <c r="AJ685" s="66"/>
      <c r="AK685" s="66"/>
      <c r="AL685" s="66">
        <f t="shared" si="1946"/>
        <v>20000</v>
      </c>
      <c r="AM685" s="66">
        <f t="shared" si="1947"/>
        <v>0</v>
      </c>
      <c r="AN685" s="66">
        <f t="shared" si="1948"/>
        <v>0</v>
      </c>
      <c r="AO685" s="66">
        <v>13000</v>
      </c>
      <c r="AP685" s="66"/>
      <c r="AQ685" s="66"/>
      <c r="AR685" s="66">
        <f t="shared" si="1950"/>
        <v>33000</v>
      </c>
      <c r="AS685" s="66">
        <f t="shared" si="1951"/>
        <v>0</v>
      </c>
      <c r="AT685" s="66">
        <f t="shared" si="1952"/>
        <v>0</v>
      </c>
    </row>
    <row r="686" spans="1:46" customFormat="1">
      <c r="A686" s="123"/>
      <c r="B686" s="92" t="s">
        <v>55</v>
      </c>
      <c r="C686" s="40" t="s">
        <v>52</v>
      </c>
      <c r="D686" s="40" t="s">
        <v>21</v>
      </c>
      <c r="E686" s="40" t="s">
        <v>99</v>
      </c>
      <c r="F686" s="40" t="s">
        <v>395</v>
      </c>
      <c r="G686" s="41" t="s">
        <v>56</v>
      </c>
      <c r="H686" s="66"/>
      <c r="I686" s="66"/>
      <c r="J686" s="66"/>
      <c r="K686" s="66"/>
      <c r="L686" s="66"/>
      <c r="M686" s="66"/>
      <c r="N686" s="66"/>
      <c r="O686" s="66"/>
      <c r="P686" s="66"/>
      <c r="Q686" s="66"/>
      <c r="R686" s="66"/>
      <c r="S686" s="66"/>
      <c r="T686" s="66"/>
      <c r="U686" s="66"/>
      <c r="V686" s="66"/>
      <c r="W686" s="66"/>
      <c r="X686" s="66"/>
      <c r="Y686" s="66"/>
      <c r="Z686" s="66"/>
      <c r="AA686" s="66"/>
      <c r="AB686" s="66"/>
      <c r="AC686" s="66"/>
      <c r="AD686" s="66"/>
      <c r="AE686" s="66"/>
      <c r="AF686" s="66"/>
      <c r="AG686" s="66"/>
      <c r="AH686" s="66"/>
      <c r="AI686" s="66"/>
      <c r="AJ686" s="66"/>
      <c r="AK686" s="66"/>
      <c r="AL686" s="66"/>
      <c r="AM686" s="66"/>
      <c r="AN686" s="66"/>
      <c r="AO686" s="66">
        <v>105000</v>
      </c>
      <c r="AP686" s="66"/>
      <c r="AQ686" s="66"/>
      <c r="AR686" s="66">
        <f t="shared" ref="AR686" si="2010">AL686+AO686</f>
        <v>105000</v>
      </c>
      <c r="AS686" s="66">
        <f t="shared" ref="AS686" si="2011">AM686+AP686</f>
        <v>0</v>
      </c>
      <c r="AT686" s="66">
        <f t="shared" ref="AT686" si="2012">AN686+AQ686</f>
        <v>0</v>
      </c>
    </row>
    <row r="687" spans="1:46" customFormat="1" ht="25.5">
      <c r="A687" s="123"/>
      <c r="B687" s="186" t="s">
        <v>323</v>
      </c>
      <c r="C687" s="40" t="s">
        <v>52</v>
      </c>
      <c r="D687" s="40" t="s">
        <v>21</v>
      </c>
      <c r="E687" s="40" t="s">
        <v>99</v>
      </c>
      <c r="F687" s="40" t="s">
        <v>125</v>
      </c>
      <c r="G687" s="41"/>
      <c r="H687" s="66">
        <f>H690+H688</f>
        <v>244700</v>
      </c>
      <c r="I687" s="66">
        <f t="shared" ref="I687:J687" si="2013">I690+I688</f>
        <v>244700</v>
      </c>
      <c r="J687" s="66">
        <f t="shared" si="2013"/>
        <v>244700</v>
      </c>
      <c r="K687" s="66">
        <f t="shared" ref="K687:M687" si="2014">K690+K688</f>
        <v>0</v>
      </c>
      <c r="L687" s="66">
        <f t="shared" si="2014"/>
        <v>0</v>
      </c>
      <c r="M687" s="66">
        <f t="shared" si="2014"/>
        <v>0</v>
      </c>
      <c r="N687" s="66">
        <f t="shared" si="1734"/>
        <v>244700</v>
      </c>
      <c r="O687" s="66">
        <f t="shared" si="1735"/>
        <v>244700</v>
      </c>
      <c r="P687" s="66">
        <f t="shared" si="1736"/>
        <v>244700</v>
      </c>
      <c r="Q687" s="66">
        <f>Q690+Q688+Q692</f>
        <v>0</v>
      </c>
      <c r="R687" s="66">
        <f t="shared" ref="R687:S687" si="2015">R690+R688+R692</f>
        <v>0</v>
      </c>
      <c r="S687" s="66">
        <f t="shared" si="2015"/>
        <v>0</v>
      </c>
      <c r="T687" s="66">
        <f t="shared" si="1936"/>
        <v>244700</v>
      </c>
      <c r="U687" s="66">
        <f t="shared" si="1937"/>
        <v>244700</v>
      </c>
      <c r="V687" s="66">
        <f t="shared" si="1938"/>
        <v>244700</v>
      </c>
      <c r="W687" s="66">
        <f>W690+W688+W692</f>
        <v>0</v>
      </c>
      <c r="X687" s="66">
        <f t="shared" ref="X687:Y687" si="2016">X690+X688+X692</f>
        <v>0</v>
      </c>
      <c r="Y687" s="66">
        <f t="shared" si="2016"/>
        <v>0</v>
      </c>
      <c r="Z687" s="66">
        <f t="shared" si="1939"/>
        <v>244700</v>
      </c>
      <c r="AA687" s="66">
        <f t="shared" si="1940"/>
        <v>244700</v>
      </c>
      <c r="AB687" s="66">
        <f t="shared" si="1941"/>
        <v>244700</v>
      </c>
      <c r="AC687" s="66">
        <f>AC690+AC688+AC692</f>
        <v>0</v>
      </c>
      <c r="AD687" s="66">
        <f t="shared" ref="AD687:AE687" si="2017">AD690+AD688+AD692</f>
        <v>0</v>
      </c>
      <c r="AE687" s="66">
        <f t="shared" si="2017"/>
        <v>0</v>
      </c>
      <c r="AF687" s="66">
        <f t="shared" si="1942"/>
        <v>244700</v>
      </c>
      <c r="AG687" s="66">
        <f t="shared" si="1943"/>
        <v>244700</v>
      </c>
      <c r="AH687" s="66">
        <f t="shared" si="1944"/>
        <v>244700</v>
      </c>
      <c r="AI687" s="66">
        <f>AI690+AI688+AI692</f>
        <v>0</v>
      </c>
      <c r="AJ687" s="66">
        <f t="shared" ref="AJ687:AK687" si="2018">AJ690+AJ688+AJ692</f>
        <v>0</v>
      </c>
      <c r="AK687" s="66">
        <f t="shared" si="2018"/>
        <v>0</v>
      </c>
      <c r="AL687" s="66">
        <f t="shared" si="1946"/>
        <v>244700</v>
      </c>
      <c r="AM687" s="66">
        <f t="shared" si="1947"/>
        <v>244700</v>
      </c>
      <c r="AN687" s="66">
        <f t="shared" si="1948"/>
        <v>244700</v>
      </c>
      <c r="AO687" s="66">
        <f>AO690+AO688+AO692</f>
        <v>0</v>
      </c>
      <c r="AP687" s="66">
        <f t="shared" ref="AP687:AQ687" si="2019">AP690+AP688+AP692</f>
        <v>0</v>
      </c>
      <c r="AQ687" s="66">
        <f t="shared" si="2019"/>
        <v>0</v>
      </c>
      <c r="AR687" s="66">
        <f t="shared" si="1950"/>
        <v>244700</v>
      </c>
      <c r="AS687" s="66">
        <f t="shared" si="1951"/>
        <v>244700</v>
      </c>
      <c r="AT687" s="66">
        <f t="shared" si="1952"/>
        <v>244700</v>
      </c>
    </row>
    <row r="688" spans="1:46" customFormat="1" ht="38.25">
      <c r="A688" s="123"/>
      <c r="B688" s="77" t="s">
        <v>50</v>
      </c>
      <c r="C688" s="40" t="s">
        <v>52</v>
      </c>
      <c r="D688" s="40" t="s">
        <v>21</v>
      </c>
      <c r="E688" s="40" t="s">
        <v>99</v>
      </c>
      <c r="F688" s="40" t="s">
        <v>125</v>
      </c>
      <c r="G688" s="41" t="s">
        <v>48</v>
      </c>
      <c r="H688" s="66">
        <f>H689</f>
        <v>124700</v>
      </c>
      <c r="I688" s="66">
        <f t="shared" ref="I688:M688" si="2020">I689</f>
        <v>124700</v>
      </c>
      <c r="J688" s="66">
        <f t="shared" si="2020"/>
        <v>124700</v>
      </c>
      <c r="K688" s="66">
        <f t="shared" si="2020"/>
        <v>0</v>
      </c>
      <c r="L688" s="66">
        <f t="shared" si="2020"/>
        <v>0</v>
      </c>
      <c r="M688" s="66">
        <f t="shared" si="2020"/>
        <v>0</v>
      </c>
      <c r="N688" s="66">
        <f t="shared" si="1734"/>
        <v>124700</v>
      </c>
      <c r="O688" s="66">
        <f t="shared" si="1735"/>
        <v>124700</v>
      </c>
      <c r="P688" s="66">
        <f t="shared" si="1736"/>
        <v>124700</v>
      </c>
      <c r="Q688" s="66">
        <f t="shared" ref="Q688:S688" si="2021">Q689</f>
        <v>0</v>
      </c>
      <c r="R688" s="66">
        <f t="shared" si="2021"/>
        <v>0</v>
      </c>
      <c r="S688" s="66">
        <f t="shared" si="2021"/>
        <v>0</v>
      </c>
      <c r="T688" s="66">
        <f t="shared" si="1936"/>
        <v>124700</v>
      </c>
      <c r="U688" s="66">
        <f t="shared" si="1937"/>
        <v>124700</v>
      </c>
      <c r="V688" s="66">
        <f t="shared" si="1938"/>
        <v>124700</v>
      </c>
      <c r="W688" s="66">
        <f t="shared" ref="W688:Y688" si="2022">W689</f>
        <v>0</v>
      </c>
      <c r="X688" s="66">
        <f t="shared" si="2022"/>
        <v>0</v>
      </c>
      <c r="Y688" s="66">
        <f t="shared" si="2022"/>
        <v>0</v>
      </c>
      <c r="Z688" s="66">
        <f t="shared" si="1939"/>
        <v>124700</v>
      </c>
      <c r="AA688" s="66">
        <f t="shared" si="1940"/>
        <v>124700</v>
      </c>
      <c r="AB688" s="66">
        <f t="shared" si="1941"/>
        <v>124700</v>
      </c>
      <c r="AC688" s="66">
        <f t="shared" ref="AC688:AE688" si="2023">AC689</f>
        <v>0</v>
      </c>
      <c r="AD688" s="66">
        <f t="shared" si="2023"/>
        <v>0</v>
      </c>
      <c r="AE688" s="66">
        <f t="shared" si="2023"/>
        <v>0</v>
      </c>
      <c r="AF688" s="66">
        <f t="shared" si="1942"/>
        <v>124700</v>
      </c>
      <c r="AG688" s="66">
        <f t="shared" si="1943"/>
        <v>124700</v>
      </c>
      <c r="AH688" s="66">
        <f t="shared" si="1944"/>
        <v>124700</v>
      </c>
      <c r="AI688" s="66">
        <f t="shared" ref="AI688:AK688" si="2024">AI689</f>
        <v>0</v>
      </c>
      <c r="AJ688" s="66">
        <f t="shared" si="2024"/>
        <v>0</v>
      </c>
      <c r="AK688" s="66">
        <f t="shared" si="2024"/>
        <v>0</v>
      </c>
      <c r="AL688" s="66">
        <f t="shared" si="1946"/>
        <v>124700</v>
      </c>
      <c r="AM688" s="66">
        <f t="shared" si="1947"/>
        <v>124700</v>
      </c>
      <c r="AN688" s="66">
        <f t="shared" si="1948"/>
        <v>124700</v>
      </c>
      <c r="AO688" s="66">
        <f t="shared" ref="AO688:AQ688" si="2025">AO689</f>
        <v>30000</v>
      </c>
      <c r="AP688" s="66">
        <f t="shared" si="2025"/>
        <v>0</v>
      </c>
      <c r="AQ688" s="66">
        <f t="shared" si="2025"/>
        <v>0</v>
      </c>
      <c r="AR688" s="66">
        <f t="shared" si="1950"/>
        <v>154700</v>
      </c>
      <c r="AS688" s="66">
        <f t="shared" si="1951"/>
        <v>124700</v>
      </c>
      <c r="AT688" s="66">
        <f t="shared" si="1952"/>
        <v>124700</v>
      </c>
    </row>
    <row r="689" spans="1:46" customFormat="1">
      <c r="A689" s="123"/>
      <c r="B689" s="77" t="s">
        <v>51</v>
      </c>
      <c r="C689" s="40" t="s">
        <v>52</v>
      </c>
      <c r="D689" s="40" t="s">
        <v>21</v>
      </c>
      <c r="E689" s="40" t="s">
        <v>99</v>
      </c>
      <c r="F689" s="40" t="s">
        <v>125</v>
      </c>
      <c r="G689" s="41" t="s">
        <v>49</v>
      </c>
      <c r="H689" s="66">
        <v>124700</v>
      </c>
      <c r="I689" s="66">
        <v>124700</v>
      </c>
      <c r="J689" s="66">
        <v>124700</v>
      </c>
      <c r="K689" s="66"/>
      <c r="L689" s="66"/>
      <c r="M689" s="66"/>
      <c r="N689" s="66">
        <f t="shared" si="1734"/>
        <v>124700</v>
      </c>
      <c r="O689" s="66">
        <f t="shared" si="1735"/>
        <v>124700</v>
      </c>
      <c r="P689" s="66">
        <f t="shared" si="1736"/>
        <v>124700</v>
      </c>
      <c r="Q689" s="66"/>
      <c r="R689" s="66"/>
      <c r="S689" s="66"/>
      <c r="T689" s="66">
        <f t="shared" si="1936"/>
        <v>124700</v>
      </c>
      <c r="U689" s="66">
        <f t="shared" si="1937"/>
        <v>124700</v>
      </c>
      <c r="V689" s="66">
        <f t="shared" si="1938"/>
        <v>124700</v>
      </c>
      <c r="W689" s="66"/>
      <c r="X689" s="66"/>
      <c r="Y689" s="66"/>
      <c r="Z689" s="66">
        <f t="shared" si="1939"/>
        <v>124700</v>
      </c>
      <c r="AA689" s="66">
        <f t="shared" si="1940"/>
        <v>124700</v>
      </c>
      <c r="AB689" s="66">
        <f t="shared" si="1941"/>
        <v>124700</v>
      </c>
      <c r="AC689" s="66"/>
      <c r="AD689" s="66"/>
      <c r="AE689" s="66"/>
      <c r="AF689" s="66">
        <f t="shared" si="1942"/>
        <v>124700</v>
      </c>
      <c r="AG689" s="66">
        <f t="shared" si="1943"/>
        <v>124700</v>
      </c>
      <c r="AH689" s="66">
        <f t="shared" si="1944"/>
        <v>124700</v>
      </c>
      <c r="AI689" s="66"/>
      <c r="AJ689" s="66"/>
      <c r="AK689" s="66"/>
      <c r="AL689" s="66">
        <f t="shared" si="1946"/>
        <v>124700</v>
      </c>
      <c r="AM689" s="66">
        <f t="shared" si="1947"/>
        <v>124700</v>
      </c>
      <c r="AN689" s="66">
        <f t="shared" si="1948"/>
        <v>124700</v>
      </c>
      <c r="AO689" s="66">
        <v>30000</v>
      </c>
      <c r="AP689" s="66"/>
      <c r="AQ689" s="66"/>
      <c r="AR689" s="66">
        <f t="shared" si="1950"/>
        <v>154700</v>
      </c>
      <c r="AS689" s="66">
        <f t="shared" si="1951"/>
        <v>124700</v>
      </c>
      <c r="AT689" s="66">
        <f t="shared" si="1952"/>
        <v>124700</v>
      </c>
    </row>
    <row r="690" spans="1:46" customFormat="1" ht="25.5">
      <c r="A690" s="123"/>
      <c r="B690" s="136" t="s">
        <v>207</v>
      </c>
      <c r="C690" s="40" t="s">
        <v>52</v>
      </c>
      <c r="D690" s="40" t="s">
        <v>21</v>
      </c>
      <c r="E690" s="40" t="s">
        <v>99</v>
      </c>
      <c r="F690" s="40" t="s">
        <v>125</v>
      </c>
      <c r="G690" s="41" t="s">
        <v>32</v>
      </c>
      <c r="H690" s="66">
        <f>H691</f>
        <v>120000</v>
      </c>
      <c r="I690" s="66">
        <f t="shared" ref="I690:M690" si="2026">I691</f>
        <v>120000</v>
      </c>
      <c r="J690" s="66">
        <f t="shared" si="2026"/>
        <v>120000</v>
      </c>
      <c r="K690" s="66">
        <f t="shared" si="2026"/>
        <v>0</v>
      </c>
      <c r="L690" s="66">
        <f t="shared" si="2026"/>
        <v>0</v>
      </c>
      <c r="M690" s="66">
        <f t="shared" si="2026"/>
        <v>0</v>
      </c>
      <c r="N690" s="66">
        <f t="shared" si="1734"/>
        <v>120000</v>
      </c>
      <c r="O690" s="66">
        <f t="shared" si="1735"/>
        <v>120000</v>
      </c>
      <c r="P690" s="66">
        <f t="shared" si="1736"/>
        <v>120000</v>
      </c>
      <c r="Q690" s="66">
        <f t="shared" ref="Q690:S690" si="2027">Q691</f>
        <v>-4000</v>
      </c>
      <c r="R690" s="66">
        <f t="shared" si="2027"/>
        <v>0</v>
      </c>
      <c r="S690" s="66">
        <f t="shared" si="2027"/>
        <v>0</v>
      </c>
      <c r="T690" s="66">
        <f t="shared" si="1936"/>
        <v>116000</v>
      </c>
      <c r="U690" s="66">
        <f t="shared" si="1937"/>
        <v>120000</v>
      </c>
      <c r="V690" s="66">
        <f t="shared" si="1938"/>
        <v>120000</v>
      </c>
      <c r="W690" s="66">
        <f t="shared" ref="W690:Y690" si="2028">W691</f>
        <v>0</v>
      </c>
      <c r="X690" s="66">
        <f t="shared" si="2028"/>
        <v>0</v>
      </c>
      <c r="Y690" s="66">
        <f t="shared" si="2028"/>
        <v>0</v>
      </c>
      <c r="Z690" s="66">
        <f t="shared" si="1939"/>
        <v>116000</v>
      </c>
      <c r="AA690" s="66">
        <f t="shared" si="1940"/>
        <v>120000</v>
      </c>
      <c r="AB690" s="66">
        <f t="shared" si="1941"/>
        <v>120000</v>
      </c>
      <c r="AC690" s="66">
        <f t="shared" ref="AC690:AE690" si="2029">AC691</f>
        <v>0</v>
      </c>
      <c r="AD690" s="66">
        <f t="shared" si="2029"/>
        <v>0</v>
      </c>
      <c r="AE690" s="66">
        <f t="shared" si="2029"/>
        <v>0</v>
      </c>
      <c r="AF690" s="66">
        <f t="shared" si="1942"/>
        <v>116000</v>
      </c>
      <c r="AG690" s="66">
        <f t="shared" si="1943"/>
        <v>120000</v>
      </c>
      <c r="AH690" s="66">
        <f t="shared" si="1944"/>
        <v>120000</v>
      </c>
      <c r="AI690" s="66">
        <f t="shared" ref="AI690:AK690" si="2030">AI691</f>
        <v>0</v>
      </c>
      <c r="AJ690" s="66">
        <f t="shared" si="2030"/>
        <v>0</v>
      </c>
      <c r="AK690" s="66">
        <f t="shared" si="2030"/>
        <v>0</v>
      </c>
      <c r="AL690" s="66">
        <f t="shared" si="1946"/>
        <v>116000</v>
      </c>
      <c r="AM690" s="66">
        <f t="shared" si="1947"/>
        <v>120000</v>
      </c>
      <c r="AN690" s="66">
        <f t="shared" si="1948"/>
        <v>120000</v>
      </c>
      <c r="AO690" s="66">
        <f t="shared" ref="AO690:AQ690" si="2031">AO691</f>
        <v>-30000</v>
      </c>
      <c r="AP690" s="66">
        <f t="shared" si="2031"/>
        <v>0</v>
      </c>
      <c r="AQ690" s="66">
        <f t="shared" si="2031"/>
        <v>0</v>
      </c>
      <c r="AR690" s="66">
        <f t="shared" si="1950"/>
        <v>86000</v>
      </c>
      <c r="AS690" s="66">
        <f t="shared" si="1951"/>
        <v>120000</v>
      </c>
      <c r="AT690" s="66">
        <f t="shared" si="1952"/>
        <v>120000</v>
      </c>
    </row>
    <row r="691" spans="1:46" customFormat="1" ht="25.5">
      <c r="A691" s="123"/>
      <c r="B691" s="77" t="s">
        <v>34</v>
      </c>
      <c r="C691" s="40" t="s">
        <v>52</v>
      </c>
      <c r="D691" s="40" t="s">
        <v>21</v>
      </c>
      <c r="E691" s="40" t="s">
        <v>99</v>
      </c>
      <c r="F691" s="40" t="s">
        <v>125</v>
      </c>
      <c r="G691" s="41" t="s">
        <v>33</v>
      </c>
      <c r="H691" s="66">
        <v>120000</v>
      </c>
      <c r="I691" s="66">
        <v>120000</v>
      </c>
      <c r="J691" s="66">
        <v>120000</v>
      </c>
      <c r="K691" s="66"/>
      <c r="L691" s="66"/>
      <c r="M691" s="66"/>
      <c r="N691" s="66">
        <f t="shared" si="1734"/>
        <v>120000</v>
      </c>
      <c r="O691" s="66">
        <f t="shared" si="1735"/>
        <v>120000</v>
      </c>
      <c r="P691" s="66">
        <f t="shared" si="1736"/>
        <v>120000</v>
      </c>
      <c r="Q691" s="66">
        <v>-4000</v>
      </c>
      <c r="R691" s="66"/>
      <c r="S691" s="66"/>
      <c r="T691" s="66">
        <f t="shared" si="1936"/>
        <v>116000</v>
      </c>
      <c r="U691" s="66">
        <f t="shared" si="1937"/>
        <v>120000</v>
      </c>
      <c r="V691" s="66">
        <f t="shared" si="1938"/>
        <v>120000</v>
      </c>
      <c r="W691" s="66"/>
      <c r="X691" s="66"/>
      <c r="Y691" s="66"/>
      <c r="Z691" s="66">
        <f t="shared" si="1939"/>
        <v>116000</v>
      </c>
      <c r="AA691" s="66">
        <f t="shared" si="1940"/>
        <v>120000</v>
      </c>
      <c r="AB691" s="66">
        <f t="shared" si="1941"/>
        <v>120000</v>
      </c>
      <c r="AC691" s="66"/>
      <c r="AD691" s="66"/>
      <c r="AE691" s="66"/>
      <c r="AF691" s="66">
        <f t="shared" si="1942"/>
        <v>116000</v>
      </c>
      <c r="AG691" s="66">
        <f t="shared" si="1943"/>
        <v>120000</v>
      </c>
      <c r="AH691" s="66">
        <f t="shared" si="1944"/>
        <v>120000</v>
      </c>
      <c r="AI691" s="66"/>
      <c r="AJ691" s="66"/>
      <c r="AK691" s="66"/>
      <c r="AL691" s="66">
        <f t="shared" si="1946"/>
        <v>116000</v>
      </c>
      <c r="AM691" s="66">
        <f t="shared" si="1947"/>
        <v>120000</v>
      </c>
      <c r="AN691" s="66">
        <f t="shared" si="1948"/>
        <v>120000</v>
      </c>
      <c r="AO691" s="66">
        <v>-30000</v>
      </c>
      <c r="AP691" s="66"/>
      <c r="AQ691" s="66"/>
      <c r="AR691" s="66">
        <f t="shared" si="1950"/>
        <v>86000</v>
      </c>
      <c r="AS691" s="66">
        <f t="shared" si="1951"/>
        <v>120000</v>
      </c>
      <c r="AT691" s="66">
        <f t="shared" si="1952"/>
        <v>120000</v>
      </c>
    </row>
    <row r="692" spans="1:46" customFormat="1">
      <c r="A692" s="123"/>
      <c r="B692" s="92" t="s">
        <v>47</v>
      </c>
      <c r="C692" s="40" t="s">
        <v>52</v>
      </c>
      <c r="D692" s="40" t="s">
        <v>21</v>
      </c>
      <c r="E692" s="40" t="s">
        <v>99</v>
      </c>
      <c r="F692" s="40" t="s">
        <v>125</v>
      </c>
      <c r="G692" s="41" t="s">
        <v>45</v>
      </c>
      <c r="H692" s="66"/>
      <c r="I692" s="66"/>
      <c r="J692" s="66"/>
      <c r="K692" s="66"/>
      <c r="L692" s="66"/>
      <c r="M692" s="66"/>
      <c r="N692" s="66"/>
      <c r="O692" s="66"/>
      <c r="P692" s="66"/>
      <c r="Q692" s="66">
        <f>Q693</f>
        <v>4000</v>
      </c>
      <c r="R692" s="66">
        <f t="shared" ref="R692:S692" si="2032">R693</f>
        <v>0</v>
      </c>
      <c r="S692" s="66">
        <f t="shared" si="2032"/>
        <v>0</v>
      </c>
      <c r="T692" s="66">
        <f t="shared" ref="T692:T693" si="2033">N692+Q692</f>
        <v>4000</v>
      </c>
      <c r="U692" s="66">
        <f t="shared" ref="U692:U693" si="2034">O692+R692</f>
        <v>0</v>
      </c>
      <c r="V692" s="66">
        <f t="shared" ref="V692:V693" si="2035">P692+S692</f>
        <v>0</v>
      </c>
      <c r="W692" s="66">
        <f>W693</f>
        <v>0</v>
      </c>
      <c r="X692" s="66">
        <f t="shared" ref="X692:Y692" si="2036">X693</f>
        <v>0</v>
      </c>
      <c r="Y692" s="66">
        <f t="shared" si="2036"/>
        <v>0</v>
      </c>
      <c r="Z692" s="66">
        <f t="shared" si="1939"/>
        <v>4000</v>
      </c>
      <c r="AA692" s="66">
        <f t="shared" si="1940"/>
        <v>0</v>
      </c>
      <c r="AB692" s="66">
        <f t="shared" si="1941"/>
        <v>0</v>
      </c>
      <c r="AC692" s="66">
        <f>AC693</f>
        <v>0</v>
      </c>
      <c r="AD692" s="66">
        <f t="shared" ref="AD692:AE692" si="2037">AD693</f>
        <v>0</v>
      </c>
      <c r="AE692" s="66">
        <f t="shared" si="2037"/>
        <v>0</v>
      </c>
      <c r="AF692" s="66">
        <f t="shared" si="1942"/>
        <v>4000</v>
      </c>
      <c r="AG692" s="66">
        <f t="shared" si="1943"/>
        <v>0</v>
      </c>
      <c r="AH692" s="66">
        <f t="shared" si="1944"/>
        <v>0</v>
      </c>
      <c r="AI692" s="66">
        <f>AI693</f>
        <v>0</v>
      </c>
      <c r="AJ692" s="66">
        <f t="shared" ref="AJ692:AK692" si="2038">AJ693</f>
        <v>0</v>
      </c>
      <c r="AK692" s="66">
        <f t="shared" si="2038"/>
        <v>0</v>
      </c>
      <c r="AL692" s="66">
        <f t="shared" si="1946"/>
        <v>4000</v>
      </c>
      <c r="AM692" s="66">
        <f t="shared" si="1947"/>
        <v>0</v>
      </c>
      <c r="AN692" s="66">
        <f t="shared" si="1948"/>
        <v>0</v>
      </c>
      <c r="AO692" s="66">
        <f>AO693</f>
        <v>0</v>
      </c>
      <c r="AP692" s="66">
        <f t="shared" ref="AP692:AQ692" si="2039">AP693</f>
        <v>0</v>
      </c>
      <c r="AQ692" s="66">
        <f t="shared" si="2039"/>
        <v>0</v>
      </c>
      <c r="AR692" s="66">
        <f t="shared" si="1950"/>
        <v>4000</v>
      </c>
      <c r="AS692" s="66">
        <f t="shared" si="1951"/>
        <v>0</v>
      </c>
      <c r="AT692" s="66">
        <f t="shared" si="1952"/>
        <v>0</v>
      </c>
    </row>
    <row r="693" spans="1:46" customFormat="1">
      <c r="A693" s="123"/>
      <c r="B693" s="92" t="s">
        <v>55</v>
      </c>
      <c r="C693" s="40" t="s">
        <v>52</v>
      </c>
      <c r="D693" s="40" t="s">
        <v>21</v>
      </c>
      <c r="E693" s="40" t="s">
        <v>99</v>
      </c>
      <c r="F693" s="40" t="s">
        <v>125</v>
      </c>
      <c r="G693" s="41" t="s">
        <v>56</v>
      </c>
      <c r="H693" s="66"/>
      <c r="I693" s="66"/>
      <c r="J693" s="66"/>
      <c r="K693" s="66"/>
      <c r="L693" s="66"/>
      <c r="M693" s="66"/>
      <c r="N693" s="66"/>
      <c r="O693" s="66"/>
      <c r="P693" s="66"/>
      <c r="Q693" s="66">
        <v>4000</v>
      </c>
      <c r="R693" s="66"/>
      <c r="S693" s="66"/>
      <c r="T693" s="66">
        <f t="shared" si="2033"/>
        <v>4000</v>
      </c>
      <c r="U693" s="66">
        <f t="shared" si="2034"/>
        <v>0</v>
      </c>
      <c r="V693" s="66">
        <f t="shared" si="2035"/>
        <v>0</v>
      </c>
      <c r="W693" s="66"/>
      <c r="X693" s="66"/>
      <c r="Y693" s="66"/>
      <c r="Z693" s="66">
        <f t="shared" si="1939"/>
        <v>4000</v>
      </c>
      <c r="AA693" s="66">
        <f t="shared" si="1940"/>
        <v>0</v>
      </c>
      <c r="AB693" s="66">
        <f t="shared" si="1941"/>
        <v>0</v>
      </c>
      <c r="AC693" s="66"/>
      <c r="AD693" s="66"/>
      <c r="AE693" s="66"/>
      <c r="AF693" s="66">
        <f t="shared" si="1942"/>
        <v>4000</v>
      </c>
      <c r="AG693" s="66">
        <f t="shared" si="1943"/>
        <v>0</v>
      </c>
      <c r="AH693" s="66">
        <f t="shared" si="1944"/>
        <v>0</v>
      </c>
      <c r="AI693" s="66"/>
      <c r="AJ693" s="66"/>
      <c r="AK693" s="66"/>
      <c r="AL693" s="66">
        <f t="shared" si="1946"/>
        <v>4000</v>
      </c>
      <c r="AM693" s="66">
        <f t="shared" si="1947"/>
        <v>0</v>
      </c>
      <c r="AN693" s="66">
        <f t="shared" si="1948"/>
        <v>0</v>
      </c>
      <c r="AO693" s="66"/>
      <c r="AP693" s="66"/>
      <c r="AQ693" s="66"/>
      <c r="AR693" s="66">
        <f t="shared" si="1950"/>
        <v>4000</v>
      </c>
      <c r="AS693" s="66">
        <f t="shared" si="1951"/>
        <v>0</v>
      </c>
      <c r="AT693" s="66">
        <f t="shared" si="1952"/>
        <v>0</v>
      </c>
    </row>
    <row r="694" spans="1:46" customFormat="1" ht="38.25">
      <c r="A694" s="123"/>
      <c r="B694" s="128" t="s">
        <v>181</v>
      </c>
      <c r="C694" s="40" t="s">
        <v>52</v>
      </c>
      <c r="D694" s="40" t="s">
        <v>21</v>
      </c>
      <c r="E694" s="40" t="s">
        <v>99</v>
      </c>
      <c r="F694" s="40" t="s">
        <v>180</v>
      </c>
      <c r="G694" s="120"/>
      <c r="H694" s="66">
        <f>H695</f>
        <v>4539521.37</v>
      </c>
      <c r="I694" s="66">
        <f t="shared" ref="I694:M695" si="2040">I695</f>
        <v>1044669.55</v>
      </c>
      <c r="J694" s="66">
        <f t="shared" si="2040"/>
        <v>982384.98</v>
      </c>
      <c r="K694" s="66">
        <f t="shared" si="2040"/>
        <v>0</v>
      </c>
      <c r="L694" s="66">
        <f t="shared" si="2040"/>
        <v>0</v>
      </c>
      <c r="M694" s="66">
        <f t="shared" si="2040"/>
        <v>0</v>
      </c>
      <c r="N694" s="66">
        <f t="shared" si="1734"/>
        <v>4539521.37</v>
      </c>
      <c r="O694" s="66">
        <f t="shared" si="1735"/>
        <v>1044669.55</v>
      </c>
      <c r="P694" s="66">
        <f t="shared" si="1736"/>
        <v>982384.98</v>
      </c>
      <c r="Q694" s="66">
        <f t="shared" ref="Q694:S695" si="2041">Q695</f>
        <v>-4120320.3600000003</v>
      </c>
      <c r="R694" s="66">
        <f t="shared" si="2041"/>
        <v>0</v>
      </c>
      <c r="S694" s="66">
        <f t="shared" si="2041"/>
        <v>0</v>
      </c>
      <c r="T694" s="66">
        <f t="shared" si="1936"/>
        <v>419201.00999999978</v>
      </c>
      <c r="U694" s="66">
        <f t="shared" si="1937"/>
        <v>1044669.55</v>
      </c>
      <c r="V694" s="66">
        <f t="shared" si="1938"/>
        <v>982384.98</v>
      </c>
      <c r="W694" s="66">
        <f t="shared" ref="W694:Y695" si="2042">W695</f>
        <v>-338685.43</v>
      </c>
      <c r="X694" s="66">
        <f t="shared" si="2042"/>
        <v>0</v>
      </c>
      <c r="Y694" s="66">
        <f t="shared" si="2042"/>
        <v>0</v>
      </c>
      <c r="Z694" s="66">
        <f t="shared" si="1939"/>
        <v>80515.579999999783</v>
      </c>
      <c r="AA694" s="66">
        <f t="shared" si="1940"/>
        <v>1044669.55</v>
      </c>
      <c r="AB694" s="66">
        <f t="shared" si="1941"/>
        <v>982384.98</v>
      </c>
      <c r="AC694" s="66">
        <f t="shared" ref="AC694:AE695" si="2043">AC695</f>
        <v>1055662.4300000002</v>
      </c>
      <c r="AD694" s="66">
        <f t="shared" si="2043"/>
        <v>0</v>
      </c>
      <c r="AE694" s="66">
        <f t="shared" si="2043"/>
        <v>0</v>
      </c>
      <c r="AF694" s="66">
        <f t="shared" si="1942"/>
        <v>1136178.01</v>
      </c>
      <c r="AG694" s="66">
        <f t="shared" si="1943"/>
        <v>1044669.55</v>
      </c>
      <c r="AH694" s="66">
        <f t="shared" si="1944"/>
        <v>982384.98</v>
      </c>
      <c r="AI694" s="66">
        <f t="shared" ref="AI694:AK695" si="2044">AI695</f>
        <v>-210030.58</v>
      </c>
      <c r="AJ694" s="66">
        <f t="shared" si="2044"/>
        <v>-600000</v>
      </c>
      <c r="AK694" s="66">
        <f t="shared" si="2044"/>
        <v>0</v>
      </c>
      <c r="AL694" s="66">
        <f t="shared" si="1946"/>
        <v>926147.43</v>
      </c>
      <c r="AM694" s="66">
        <f t="shared" si="1947"/>
        <v>444669.55000000005</v>
      </c>
      <c r="AN694" s="66">
        <f t="shared" si="1948"/>
        <v>982384.98</v>
      </c>
      <c r="AO694" s="66">
        <f t="shared" ref="AO694:AQ695" si="2045">AO695</f>
        <v>-490203.67</v>
      </c>
      <c r="AP694" s="66">
        <f t="shared" si="2045"/>
        <v>0</v>
      </c>
      <c r="AQ694" s="66">
        <f t="shared" si="2045"/>
        <v>0</v>
      </c>
      <c r="AR694" s="66">
        <f t="shared" si="1950"/>
        <v>435943.76000000007</v>
      </c>
      <c r="AS694" s="66">
        <f t="shared" si="1951"/>
        <v>444669.55000000005</v>
      </c>
      <c r="AT694" s="66">
        <f t="shared" si="1952"/>
        <v>982384.98</v>
      </c>
    </row>
    <row r="695" spans="1:46" customFormat="1">
      <c r="A695" s="123"/>
      <c r="B695" s="88" t="s">
        <v>47</v>
      </c>
      <c r="C695" s="40" t="s">
        <v>52</v>
      </c>
      <c r="D695" s="40" t="s">
        <v>21</v>
      </c>
      <c r="E695" s="40" t="s">
        <v>99</v>
      </c>
      <c r="F695" s="40" t="s">
        <v>180</v>
      </c>
      <c r="G695" s="120" t="s">
        <v>45</v>
      </c>
      <c r="H695" s="66">
        <f>H696</f>
        <v>4539521.37</v>
      </c>
      <c r="I695" s="66">
        <f t="shared" si="2040"/>
        <v>1044669.55</v>
      </c>
      <c r="J695" s="66">
        <f t="shared" si="2040"/>
        <v>982384.98</v>
      </c>
      <c r="K695" s="66">
        <f t="shared" si="2040"/>
        <v>0</v>
      </c>
      <c r="L695" s="66">
        <f t="shared" si="2040"/>
        <v>0</v>
      </c>
      <c r="M695" s="66">
        <f t="shared" si="2040"/>
        <v>0</v>
      </c>
      <c r="N695" s="66">
        <f t="shared" si="1734"/>
        <v>4539521.37</v>
      </c>
      <c r="O695" s="66">
        <f t="shared" si="1735"/>
        <v>1044669.55</v>
      </c>
      <c r="P695" s="66">
        <f t="shared" si="1736"/>
        <v>982384.98</v>
      </c>
      <c r="Q695" s="66">
        <f t="shared" si="2041"/>
        <v>-4120320.3600000003</v>
      </c>
      <c r="R695" s="66">
        <f t="shared" si="2041"/>
        <v>0</v>
      </c>
      <c r="S695" s="66">
        <f t="shared" si="2041"/>
        <v>0</v>
      </c>
      <c r="T695" s="66">
        <f t="shared" si="1936"/>
        <v>419201.00999999978</v>
      </c>
      <c r="U695" s="66">
        <f t="shared" si="1937"/>
        <v>1044669.55</v>
      </c>
      <c r="V695" s="66">
        <f t="shared" si="1938"/>
        <v>982384.98</v>
      </c>
      <c r="W695" s="66">
        <f t="shared" si="2042"/>
        <v>-338685.43</v>
      </c>
      <c r="X695" s="66">
        <f t="shared" si="2042"/>
        <v>0</v>
      </c>
      <c r="Y695" s="66">
        <f t="shared" si="2042"/>
        <v>0</v>
      </c>
      <c r="Z695" s="66">
        <f t="shared" si="1939"/>
        <v>80515.579999999783</v>
      </c>
      <c r="AA695" s="66">
        <f t="shared" si="1940"/>
        <v>1044669.55</v>
      </c>
      <c r="AB695" s="66">
        <f t="shared" si="1941"/>
        <v>982384.98</v>
      </c>
      <c r="AC695" s="66">
        <f t="shared" si="2043"/>
        <v>1055662.4300000002</v>
      </c>
      <c r="AD695" s="66">
        <f t="shared" si="2043"/>
        <v>0</v>
      </c>
      <c r="AE695" s="66">
        <f t="shared" si="2043"/>
        <v>0</v>
      </c>
      <c r="AF695" s="66">
        <f t="shared" si="1942"/>
        <v>1136178.01</v>
      </c>
      <c r="AG695" s="66">
        <f t="shared" si="1943"/>
        <v>1044669.55</v>
      </c>
      <c r="AH695" s="66">
        <f t="shared" si="1944"/>
        <v>982384.98</v>
      </c>
      <c r="AI695" s="66">
        <f t="shared" si="2044"/>
        <v>-210030.58</v>
      </c>
      <c r="AJ695" s="66">
        <f t="shared" si="2044"/>
        <v>-600000</v>
      </c>
      <c r="AK695" s="66">
        <f t="shared" si="2044"/>
        <v>0</v>
      </c>
      <c r="AL695" s="66">
        <f t="shared" si="1946"/>
        <v>926147.43</v>
      </c>
      <c r="AM695" s="66">
        <f t="shared" si="1947"/>
        <v>444669.55000000005</v>
      </c>
      <c r="AN695" s="66">
        <f t="shared" si="1948"/>
        <v>982384.98</v>
      </c>
      <c r="AO695" s="66">
        <f t="shared" si="2045"/>
        <v>-490203.67</v>
      </c>
      <c r="AP695" s="66">
        <f t="shared" si="2045"/>
        <v>0</v>
      </c>
      <c r="AQ695" s="66">
        <f t="shared" si="2045"/>
        <v>0</v>
      </c>
      <c r="AR695" s="66">
        <f t="shared" si="1950"/>
        <v>435943.76000000007</v>
      </c>
      <c r="AS695" s="66">
        <f t="shared" si="1951"/>
        <v>444669.55000000005</v>
      </c>
      <c r="AT695" s="66">
        <f t="shared" si="1952"/>
        <v>982384.98</v>
      </c>
    </row>
    <row r="696" spans="1:46" customFormat="1">
      <c r="A696" s="123"/>
      <c r="B696" s="88" t="s">
        <v>60</v>
      </c>
      <c r="C696" s="40" t="s">
        <v>52</v>
      </c>
      <c r="D696" s="40" t="s">
        <v>21</v>
      </c>
      <c r="E696" s="40" t="s">
        <v>99</v>
      </c>
      <c r="F696" s="40" t="s">
        <v>180</v>
      </c>
      <c r="G696" s="120" t="s">
        <v>61</v>
      </c>
      <c r="H696" s="66">
        <v>4539521.37</v>
      </c>
      <c r="I696" s="66">
        <v>1044669.55</v>
      </c>
      <c r="J696" s="66">
        <v>982384.98</v>
      </c>
      <c r="K696" s="66"/>
      <c r="L696" s="66"/>
      <c r="M696" s="66"/>
      <c r="N696" s="66">
        <f t="shared" si="1734"/>
        <v>4539521.37</v>
      </c>
      <c r="O696" s="66">
        <f t="shared" si="1735"/>
        <v>1044669.55</v>
      </c>
      <c r="P696" s="66">
        <f t="shared" si="1736"/>
        <v>982384.98</v>
      </c>
      <c r="Q696" s="66">
        <f>-56195.76-10662.8-1226280-391517.34-25879.22-2789292.53+379507.29</f>
        <v>-4120320.3600000003</v>
      </c>
      <c r="R696" s="66"/>
      <c r="S696" s="66"/>
      <c r="T696" s="66">
        <f t="shared" si="1936"/>
        <v>419201.00999999978</v>
      </c>
      <c r="U696" s="66">
        <f t="shared" si="1937"/>
        <v>1044669.55</v>
      </c>
      <c r="V696" s="66">
        <f t="shared" si="1938"/>
        <v>982384.98</v>
      </c>
      <c r="W696" s="66">
        <f>-74006.46-264678.97</f>
        <v>-338685.43</v>
      </c>
      <c r="X696" s="66"/>
      <c r="Y696" s="66"/>
      <c r="Z696" s="66">
        <f t="shared" si="1939"/>
        <v>80515.579999999783</v>
      </c>
      <c r="AA696" s="66">
        <f t="shared" si="1940"/>
        <v>1044669.55</v>
      </c>
      <c r="AB696" s="66">
        <f t="shared" si="1941"/>
        <v>982384.98</v>
      </c>
      <c r="AC696" s="66">
        <v>1055662.4300000002</v>
      </c>
      <c r="AD696" s="66"/>
      <c r="AE696" s="66"/>
      <c r="AF696" s="66">
        <f t="shared" si="1942"/>
        <v>1136178.01</v>
      </c>
      <c r="AG696" s="66">
        <f t="shared" si="1943"/>
        <v>1044669.55</v>
      </c>
      <c r="AH696" s="66">
        <f t="shared" si="1944"/>
        <v>982384.98</v>
      </c>
      <c r="AI696" s="66">
        <f>-30.58-210000</f>
        <v>-210030.58</v>
      </c>
      <c r="AJ696" s="66">
        <v>-600000</v>
      </c>
      <c r="AK696" s="66"/>
      <c r="AL696" s="66">
        <f t="shared" si="1946"/>
        <v>926147.43</v>
      </c>
      <c r="AM696" s="66">
        <f t="shared" si="1947"/>
        <v>444669.55000000005</v>
      </c>
      <c r="AN696" s="66">
        <f t="shared" si="1948"/>
        <v>982384.98</v>
      </c>
      <c r="AO696" s="66">
        <f>-294203.67-105000-91000</f>
        <v>-490203.67</v>
      </c>
      <c r="AP696" s="66"/>
      <c r="AQ696" s="66"/>
      <c r="AR696" s="66">
        <f t="shared" si="1950"/>
        <v>435943.76000000007</v>
      </c>
      <c r="AS696" s="66">
        <f t="shared" si="1951"/>
        <v>444669.55000000005</v>
      </c>
      <c r="AT696" s="66">
        <f t="shared" si="1952"/>
        <v>982384.98</v>
      </c>
    </row>
    <row r="697" spans="1:46" customFormat="1">
      <c r="A697" s="123"/>
      <c r="B697" s="91" t="s">
        <v>62</v>
      </c>
      <c r="C697" s="40" t="s">
        <v>52</v>
      </c>
      <c r="D697" s="40" t="s">
        <v>21</v>
      </c>
      <c r="E697" s="40" t="s">
        <v>99</v>
      </c>
      <c r="F697" s="45" t="s">
        <v>126</v>
      </c>
      <c r="G697" s="46"/>
      <c r="H697" s="66">
        <f>H698+H700+H702</f>
        <v>54938418</v>
      </c>
      <c r="I697" s="66">
        <f t="shared" ref="I697:J697" si="2046">I698+I700+I702</f>
        <v>55682423.210000001</v>
      </c>
      <c r="J697" s="66">
        <f t="shared" si="2046"/>
        <v>55838719.049999997</v>
      </c>
      <c r="K697" s="66">
        <f t="shared" ref="K697:M697" si="2047">K698+K700+K702</f>
        <v>0</v>
      </c>
      <c r="L697" s="66">
        <f t="shared" si="2047"/>
        <v>0</v>
      </c>
      <c r="M697" s="66">
        <f t="shared" si="2047"/>
        <v>0</v>
      </c>
      <c r="N697" s="66">
        <f t="shared" si="1734"/>
        <v>54938418</v>
      </c>
      <c r="O697" s="66">
        <f t="shared" si="1735"/>
        <v>55682423.210000001</v>
      </c>
      <c r="P697" s="66">
        <f t="shared" si="1736"/>
        <v>55838719.049999997</v>
      </c>
      <c r="Q697" s="66">
        <f t="shared" ref="Q697:S697" si="2048">Q698+Q700+Q702</f>
        <v>0</v>
      </c>
      <c r="R697" s="66">
        <f t="shared" si="2048"/>
        <v>0</v>
      </c>
      <c r="S697" s="66">
        <f t="shared" si="2048"/>
        <v>0</v>
      </c>
      <c r="T697" s="66">
        <f t="shared" si="1936"/>
        <v>54938418</v>
      </c>
      <c r="U697" s="66">
        <f t="shared" si="1937"/>
        <v>55682423.210000001</v>
      </c>
      <c r="V697" s="66">
        <f t="shared" si="1938"/>
        <v>55838719.049999997</v>
      </c>
      <c r="W697" s="66">
        <f t="shared" ref="W697:Y697" si="2049">W698+W700+W702</f>
        <v>0</v>
      </c>
      <c r="X697" s="66">
        <f t="shared" si="2049"/>
        <v>0</v>
      </c>
      <c r="Y697" s="66">
        <f t="shared" si="2049"/>
        <v>0</v>
      </c>
      <c r="Z697" s="66">
        <f t="shared" si="1939"/>
        <v>54938418</v>
      </c>
      <c r="AA697" s="66">
        <f t="shared" si="1940"/>
        <v>55682423.210000001</v>
      </c>
      <c r="AB697" s="66">
        <f t="shared" si="1941"/>
        <v>55838719.049999997</v>
      </c>
      <c r="AC697" s="66">
        <f t="shared" ref="AC697:AE697" si="2050">AC698+AC700+AC702</f>
        <v>0</v>
      </c>
      <c r="AD697" s="66">
        <f t="shared" si="2050"/>
        <v>0</v>
      </c>
      <c r="AE697" s="66">
        <f t="shared" si="2050"/>
        <v>0</v>
      </c>
      <c r="AF697" s="66">
        <f t="shared" si="1942"/>
        <v>54938418</v>
      </c>
      <c r="AG697" s="66">
        <f t="shared" si="1943"/>
        <v>55682423.210000001</v>
      </c>
      <c r="AH697" s="66">
        <f t="shared" si="1944"/>
        <v>55838719.049999997</v>
      </c>
      <c r="AI697" s="66">
        <f t="shared" ref="AI697:AK697" si="2051">AI698+AI700+AI702</f>
        <v>1650000</v>
      </c>
      <c r="AJ697" s="66">
        <f t="shared" si="2051"/>
        <v>0</v>
      </c>
      <c r="AK697" s="66">
        <f t="shared" si="2051"/>
        <v>0</v>
      </c>
      <c r="AL697" s="66">
        <f t="shared" si="1946"/>
        <v>56588418</v>
      </c>
      <c r="AM697" s="66">
        <f t="shared" si="1947"/>
        <v>55682423.210000001</v>
      </c>
      <c r="AN697" s="66">
        <f t="shared" si="1948"/>
        <v>55838719.049999997</v>
      </c>
      <c r="AO697" s="66">
        <f t="shared" ref="AO697:AQ697" si="2052">AO698+AO700+AO702</f>
        <v>671000</v>
      </c>
      <c r="AP697" s="66">
        <f t="shared" si="2052"/>
        <v>0</v>
      </c>
      <c r="AQ697" s="66">
        <f t="shared" si="2052"/>
        <v>0</v>
      </c>
      <c r="AR697" s="66">
        <f t="shared" si="1950"/>
        <v>57259418</v>
      </c>
      <c r="AS697" s="66">
        <f t="shared" si="1951"/>
        <v>55682423.210000001</v>
      </c>
      <c r="AT697" s="66">
        <f t="shared" si="1952"/>
        <v>55838719.049999997</v>
      </c>
    </row>
    <row r="698" spans="1:46" customFormat="1" ht="38.25">
      <c r="A698" s="123"/>
      <c r="B698" s="92" t="s">
        <v>50</v>
      </c>
      <c r="C698" s="40" t="s">
        <v>52</v>
      </c>
      <c r="D698" s="40" t="s">
        <v>21</v>
      </c>
      <c r="E698" s="40" t="s">
        <v>99</v>
      </c>
      <c r="F698" s="45" t="s">
        <v>126</v>
      </c>
      <c r="G698" s="46" t="s">
        <v>48</v>
      </c>
      <c r="H698" s="66">
        <f>H699</f>
        <v>44628700</v>
      </c>
      <c r="I698" s="66">
        <f t="shared" ref="I698:M698" si="2053">I699</f>
        <v>45076036.490000002</v>
      </c>
      <c r="J698" s="66">
        <f t="shared" si="2053"/>
        <v>45423796.859999999</v>
      </c>
      <c r="K698" s="66">
        <f t="shared" si="2053"/>
        <v>0</v>
      </c>
      <c r="L698" s="66">
        <f t="shared" si="2053"/>
        <v>0</v>
      </c>
      <c r="M698" s="66">
        <f t="shared" si="2053"/>
        <v>0</v>
      </c>
      <c r="N698" s="66">
        <f t="shared" si="1734"/>
        <v>44628700</v>
      </c>
      <c r="O698" s="66">
        <f t="shared" si="1735"/>
        <v>45076036.490000002</v>
      </c>
      <c r="P698" s="66">
        <f t="shared" si="1736"/>
        <v>45423796.859999999</v>
      </c>
      <c r="Q698" s="66">
        <f t="shared" ref="Q698:S698" si="2054">Q699</f>
        <v>0</v>
      </c>
      <c r="R698" s="66">
        <f t="shared" si="2054"/>
        <v>0</v>
      </c>
      <c r="S698" s="66">
        <f t="shared" si="2054"/>
        <v>0</v>
      </c>
      <c r="T698" s="66">
        <f t="shared" si="1936"/>
        <v>44628700</v>
      </c>
      <c r="U698" s="66">
        <f t="shared" si="1937"/>
        <v>45076036.490000002</v>
      </c>
      <c r="V698" s="66">
        <f t="shared" si="1938"/>
        <v>45423796.859999999</v>
      </c>
      <c r="W698" s="66">
        <f t="shared" ref="W698:Y698" si="2055">W699</f>
        <v>0</v>
      </c>
      <c r="X698" s="66">
        <f t="shared" si="2055"/>
        <v>0</v>
      </c>
      <c r="Y698" s="66">
        <f t="shared" si="2055"/>
        <v>0</v>
      </c>
      <c r="Z698" s="66">
        <f t="shared" si="1939"/>
        <v>44628700</v>
      </c>
      <c r="AA698" s="66">
        <f t="shared" si="1940"/>
        <v>45076036.490000002</v>
      </c>
      <c r="AB698" s="66">
        <f t="shared" si="1941"/>
        <v>45423796.859999999</v>
      </c>
      <c r="AC698" s="66">
        <f t="shared" ref="AC698:AE698" si="2056">AC699</f>
        <v>0</v>
      </c>
      <c r="AD698" s="66">
        <f t="shared" si="2056"/>
        <v>0</v>
      </c>
      <c r="AE698" s="66">
        <f t="shared" si="2056"/>
        <v>0</v>
      </c>
      <c r="AF698" s="66">
        <f t="shared" si="1942"/>
        <v>44628700</v>
      </c>
      <c r="AG698" s="66">
        <f t="shared" si="1943"/>
        <v>45076036.490000002</v>
      </c>
      <c r="AH698" s="66">
        <f t="shared" si="1944"/>
        <v>45423796.859999999</v>
      </c>
      <c r="AI698" s="66">
        <f t="shared" ref="AI698:AK698" si="2057">AI699</f>
        <v>0</v>
      </c>
      <c r="AJ698" s="66">
        <f t="shared" si="2057"/>
        <v>0</v>
      </c>
      <c r="AK698" s="66">
        <f t="shared" si="2057"/>
        <v>0</v>
      </c>
      <c r="AL698" s="66">
        <f t="shared" si="1946"/>
        <v>44628700</v>
      </c>
      <c r="AM698" s="66">
        <f t="shared" si="1947"/>
        <v>45076036.490000002</v>
      </c>
      <c r="AN698" s="66">
        <f t="shared" si="1948"/>
        <v>45423796.859999999</v>
      </c>
      <c r="AO698" s="66">
        <f t="shared" ref="AO698:AQ698" si="2058">AO699</f>
        <v>0</v>
      </c>
      <c r="AP698" s="66">
        <f t="shared" si="2058"/>
        <v>0</v>
      </c>
      <c r="AQ698" s="66">
        <f t="shared" si="2058"/>
        <v>0</v>
      </c>
      <c r="AR698" s="66">
        <f t="shared" si="1950"/>
        <v>44628700</v>
      </c>
      <c r="AS698" s="66">
        <f t="shared" si="1951"/>
        <v>45076036.490000002</v>
      </c>
      <c r="AT698" s="66">
        <f t="shared" si="1952"/>
        <v>45423796.859999999</v>
      </c>
    </row>
    <row r="699" spans="1:46" customFormat="1">
      <c r="A699" s="123"/>
      <c r="B699" s="92" t="s">
        <v>63</v>
      </c>
      <c r="C699" s="40" t="s">
        <v>52</v>
      </c>
      <c r="D699" s="40" t="s">
        <v>21</v>
      </c>
      <c r="E699" s="40" t="s">
        <v>99</v>
      </c>
      <c r="F699" s="45" t="s">
        <v>126</v>
      </c>
      <c r="G699" s="46" t="s">
        <v>64</v>
      </c>
      <c r="H699" s="66">
        <v>44628700</v>
      </c>
      <c r="I699" s="66">
        <v>45076036.490000002</v>
      </c>
      <c r="J699" s="66">
        <v>45423796.859999999</v>
      </c>
      <c r="K699" s="66"/>
      <c r="L699" s="66"/>
      <c r="M699" s="66"/>
      <c r="N699" s="66">
        <f t="shared" si="1734"/>
        <v>44628700</v>
      </c>
      <c r="O699" s="66">
        <f t="shared" si="1735"/>
        <v>45076036.490000002</v>
      </c>
      <c r="P699" s="66">
        <f t="shared" si="1736"/>
        <v>45423796.859999999</v>
      </c>
      <c r="Q699" s="66"/>
      <c r="R699" s="66"/>
      <c r="S699" s="66"/>
      <c r="T699" s="66">
        <f t="shared" si="1936"/>
        <v>44628700</v>
      </c>
      <c r="U699" s="66">
        <f t="shared" si="1937"/>
        <v>45076036.490000002</v>
      </c>
      <c r="V699" s="66">
        <f t="shared" si="1938"/>
        <v>45423796.859999999</v>
      </c>
      <c r="W699" s="66"/>
      <c r="X699" s="66"/>
      <c r="Y699" s="66"/>
      <c r="Z699" s="66">
        <f t="shared" si="1939"/>
        <v>44628700</v>
      </c>
      <c r="AA699" s="66">
        <f t="shared" si="1940"/>
        <v>45076036.490000002</v>
      </c>
      <c r="AB699" s="66">
        <f t="shared" si="1941"/>
        <v>45423796.859999999</v>
      </c>
      <c r="AC699" s="66"/>
      <c r="AD699" s="66"/>
      <c r="AE699" s="66"/>
      <c r="AF699" s="66">
        <f t="shared" si="1942"/>
        <v>44628700</v>
      </c>
      <c r="AG699" s="66">
        <f t="shared" si="1943"/>
        <v>45076036.490000002</v>
      </c>
      <c r="AH699" s="66">
        <f t="shared" si="1944"/>
        <v>45423796.859999999</v>
      </c>
      <c r="AI699" s="66"/>
      <c r="AJ699" s="66"/>
      <c r="AK699" s="66"/>
      <c r="AL699" s="66">
        <f t="shared" si="1946"/>
        <v>44628700</v>
      </c>
      <c r="AM699" s="66">
        <f t="shared" si="1947"/>
        <v>45076036.490000002</v>
      </c>
      <c r="AN699" s="66">
        <f t="shared" si="1948"/>
        <v>45423796.859999999</v>
      </c>
      <c r="AO699" s="66"/>
      <c r="AP699" s="66"/>
      <c r="AQ699" s="66"/>
      <c r="AR699" s="66">
        <f t="shared" si="1950"/>
        <v>44628700</v>
      </c>
      <c r="AS699" s="66">
        <f t="shared" si="1951"/>
        <v>45076036.490000002</v>
      </c>
      <c r="AT699" s="66">
        <f t="shared" si="1952"/>
        <v>45423796.859999999</v>
      </c>
    </row>
    <row r="700" spans="1:46" customFormat="1" ht="25.5">
      <c r="A700" s="123"/>
      <c r="B700" s="88" t="s">
        <v>207</v>
      </c>
      <c r="C700" s="40" t="s">
        <v>52</v>
      </c>
      <c r="D700" s="40" t="s">
        <v>21</v>
      </c>
      <c r="E700" s="40" t="s">
        <v>99</v>
      </c>
      <c r="F700" s="45" t="s">
        <v>126</v>
      </c>
      <c r="G700" s="46" t="s">
        <v>32</v>
      </c>
      <c r="H700" s="66">
        <f>H701</f>
        <v>10274718</v>
      </c>
      <c r="I700" s="66">
        <f t="shared" ref="I700:M700" si="2059">I701</f>
        <v>10571386.720000001</v>
      </c>
      <c r="J700" s="66">
        <f t="shared" si="2059"/>
        <v>10379922.189999999</v>
      </c>
      <c r="K700" s="66">
        <f t="shared" si="2059"/>
        <v>0</v>
      </c>
      <c r="L700" s="66">
        <f t="shared" si="2059"/>
        <v>0</v>
      </c>
      <c r="M700" s="66">
        <f t="shared" si="2059"/>
        <v>0</v>
      </c>
      <c r="N700" s="66">
        <f t="shared" si="1734"/>
        <v>10274718</v>
      </c>
      <c r="O700" s="66">
        <f t="shared" si="1735"/>
        <v>10571386.720000001</v>
      </c>
      <c r="P700" s="66">
        <f t="shared" si="1736"/>
        <v>10379922.189999999</v>
      </c>
      <c r="Q700" s="66">
        <f t="shared" ref="Q700:S700" si="2060">Q701</f>
        <v>0</v>
      </c>
      <c r="R700" s="66">
        <f t="shared" si="2060"/>
        <v>0</v>
      </c>
      <c r="S700" s="66">
        <f t="shared" si="2060"/>
        <v>0</v>
      </c>
      <c r="T700" s="66">
        <f t="shared" si="1936"/>
        <v>10274718</v>
      </c>
      <c r="U700" s="66">
        <f t="shared" si="1937"/>
        <v>10571386.720000001</v>
      </c>
      <c r="V700" s="66">
        <f t="shared" si="1938"/>
        <v>10379922.189999999</v>
      </c>
      <c r="W700" s="66">
        <f t="shared" ref="W700:Y700" si="2061">W701</f>
        <v>-10000</v>
      </c>
      <c r="X700" s="66">
        <f t="shared" si="2061"/>
        <v>0</v>
      </c>
      <c r="Y700" s="66">
        <f t="shared" si="2061"/>
        <v>0</v>
      </c>
      <c r="Z700" s="66">
        <f t="shared" si="1939"/>
        <v>10264718</v>
      </c>
      <c r="AA700" s="66">
        <f t="shared" si="1940"/>
        <v>10571386.720000001</v>
      </c>
      <c r="AB700" s="66">
        <f t="shared" si="1941"/>
        <v>10379922.189999999</v>
      </c>
      <c r="AC700" s="66">
        <f t="shared" ref="AC700:AE700" si="2062">AC701</f>
        <v>0</v>
      </c>
      <c r="AD700" s="66">
        <f t="shared" si="2062"/>
        <v>0</v>
      </c>
      <c r="AE700" s="66">
        <f t="shared" si="2062"/>
        <v>0</v>
      </c>
      <c r="AF700" s="66">
        <f t="shared" si="1942"/>
        <v>10264718</v>
      </c>
      <c r="AG700" s="66">
        <f t="shared" si="1943"/>
        <v>10571386.720000001</v>
      </c>
      <c r="AH700" s="66">
        <f t="shared" si="1944"/>
        <v>10379922.189999999</v>
      </c>
      <c r="AI700" s="66">
        <f t="shared" ref="AI700:AK700" si="2063">AI701</f>
        <v>1650000</v>
      </c>
      <c r="AJ700" s="66">
        <f t="shared" si="2063"/>
        <v>0</v>
      </c>
      <c r="AK700" s="66">
        <f t="shared" si="2063"/>
        <v>0</v>
      </c>
      <c r="AL700" s="66">
        <f t="shared" si="1946"/>
        <v>11914718</v>
      </c>
      <c r="AM700" s="66">
        <f t="shared" si="1947"/>
        <v>10571386.720000001</v>
      </c>
      <c r="AN700" s="66">
        <f t="shared" si="1948"/>
        <v>10379922.189999999</v>
      </c>
      <c r="AO700" s="66">
        <f t="shared" ref="AO700:AQ700" si="2064">AO701</f>
        <v>671000</v>
      </c>
      <c r="AP700" s="66">
        <f t="shared" si="2064"/>
        <v>0</v>
      </c>
      <c r="AQ700" s="66">
        <f t="shared" si="2064"/>
        <v>0</v>
      </c>
      <c r="AR700" s="66">
        <f t="shared" si="1950"/>
        <v>12585718</v>
      </c>
      <c r="AS700" s="66">
        <f t="shared" si="1951"/>
        <v>10571386.720000001</v>
      </c>
      <c r="AT700" s="66">
        <f t="shared" si="1952"/>
        <v>10379922.189999999</v>
      </c>
    </row>
    <row r="701" spans="1:46" customFormat="1" ht="25.5">
      <c r="A701" s="123"/>
      <c r="B701" s="92" t="s">
        <v>34</v>
      </c>
      <c r="C701" s="40" t="s">
        <v>52</v>
      </c>
      <c r="D701" s="40" t="s">
        <v>21</v>
      </c>
      <c r="E701" s="40" t="s">
        <v>99</v>
      </c>
      <c r="F701" s="45" t="s">
        <v>126</v>
      </c>
      <c r="G701" s="46" t="s">
        <v>33</v>
      </c>
      <c r="H701" s="66">
        <v>10274718</v>
      </c>
      <c r="I701" s="66">
        <v>10571386.720000001</v>
      </c>
      <c r="J701" s="66">
        <v>10379922.189999999</v>
      </c>
      <c r="K701" s="66"/>
      <c r="L701" s="66"/>
      <c r="M701" s="66"/>
      <c r="N701" s="66">
        <f t="shared" si="1734"/>
        <v>10274718</v>
      </c>
      <c r="O701" s="66">
        <f t="shared" si="1735"/>
        <v>10571386.720000001</v>
      </c>
      <c r="P701" s="66">
        <f t="shared" si="1736"/>
        <v>10379922.189999999</v>
      </c>
      <c r="Q701" s="66"/>
      <c r="R701" s="66"/>
      <c r="S701" s="66"/>
      <c r="T701" s="66">
        <f t="shared" si="1936"/>
        <v>10274718</v>
      </c>
      <c r="U701" s="66">
        <f t="shared" si="1937"/>
        <v>10571386.720000001</v>
      </c>
      <c r="V701" s="66">
        <f t="shared" si="1938"/>
        <v>10379922.189999999</v>
      </c>
      <c r="W701" s="66">
        <v>-10000</v>
      </c>
      <c r="X701" s="66"/>
      <c r="Y701" s="66"/>
      <c r="Z701" s="66">
        <f t="shared" si="1939"/>
        <v>10264718</v>
      </c>
      <c r="AA701" s="66">
        <f t="shared" si="1940"/>
        <v>10571386.720000001</v>
      </c>
      <c r="AB701" s="66">
        <f t="shared" si="1941"/>
        <v>10379922.189999999</v>
      </c>
      <c r="AC701" s="66"/>
      <c r="AD701" s="66"/>
      <c r="AE701" s="66"/>
      <c r="AF701" s="66">
        <f t="shared" si="1942"/>
        <v>10264718</v>
      </c>
      <c r="AG701" s="66">
        <f t="shared" si="1943"/>
        <v>10571386.720000001</v>
      </c>
      <c r="AH701" s="66">
        <f t="shared" si="1944"/>
        <v>10379922.189999999</v>
      </c>
      <c r="AI701" s="66">
        <v>1650000</v>
      </c>
      <c r="AJ701" s="66"/>
      <c r="AK701" s="66"/>
      <c r="AL701" s="66">
        <f t="shared" si="1946"/>
        <v>11914718</v>
      </c>
      <c r="AM701" s="66">
        <f t="shared" si="1947"/>
        <v>10571386.720000001</v>
      </c>
      <c r="AN701" s="66">
        <f t="shared" si="1948"/>
        <v>10379922.189999999</v>
      </c>
      <c r="AO701" s="66">
        <f>500000+171000</f>
        <v>671000</v>
      </c>
      <c r="AP701" s="66"/>
      <c r="AQ701" s="66"/>
      <c r="AR701" s="66">
        <f t="shared" si="1950"/>
        <v>12585718</v>
      </c>
      <c r="AS701" s="66">
        <f t="shared" si="1951"/>
        <v>10571386.720000001</v>
      </c>
      <c r="AT701" s="66">
        <f t="shared" si="1952"/>
        <v>10379922.189999999</v>
      </c>
    </row>
    <row r="702" spans="1:46" customFormat="1">
      <c r="A702" s="123"/>
      <c r="B702" s="77" t="s">
        <v>47</v>
      </c>
      <c r="C702" s="40" t="s">
        <v>52</v>
      </c>
      <c r="D702" s="40" t="s">
        <v>21</v>
      </c>
      <c r="E702" s="40" t="s">
        <v>99</v>
      </c>
      <c r="F702" s="45" t="s">
        <v>126</v>
      </c>
      <c r="G702" s="76" t="s">
        <v>45</v>
      </c>
      <c r="H702" s="66">
        <f>H703</f>
        <v>35000</v>
      </c>
      <c r="I702" s="66">
        <f t="shared" ref="I702:M702" si="2065">I703</f>
        <v>35000</v>
      </c>
      <c r="J702" s="66">
        <f t="shared" si="2065"/>
        <v>35000</v>
      </c>
      <c r="K702" s="66">
        <f t="shared" si="2065"/>
        <v>0</v>
      </c>
      <c r="L702" s="66">
        <f t="shared" si="2065"/>
        <v>0</v>
      </c>
      <c r="M702" s="66">
        <f t="shared" si="2065"/>
        <v>0</v>
      </c>
      <c r="N702" s="66">
        <f t="shared" si="1734"/>
        <v>35000</v>
      </c>
      <c r="O702" s="66">
        <f t="shared" si="1735"/>
        <v>35000</v>
      </c>
      <c r="P702" s="66">
        <f t="shared" si="1736"/>
        <v>35000</v>
      </c>
      <c r="Q702" s="66">
        <f t="shared" ref="Q702:S702" si="2066">Q703</f>
        <v>0</v>
      </c>
      <c r="R702" s="66">
        <f t="shared" si="2066"/>
        <v>0</v>
      </c>
      <c r="S702" s="66">
        <f t="shared" si="2066"/>
        <v>0</v>
      </c>
      <c r="T702" s="66">
        <f t="shared" si="1936"/>
        <v>35000</v>
      </c>
      <c r="U702" s="66">
        <f t="shared" si="1937"/>
        <v>35000</v>
      </c>
      <c r="V702" s="66">
        <f t="shared" si="1938"/>
        <v>35000</v>
      </c>
      <c r="W702" s="66">
        <f t="shared" ref="W702:Y702" si="2067">W703</f>
        <v>10000</v>
      </c>
      <c r="X702" s="66">
        <f t="shared" si="2067"/>
        <v>0</v>
      </c>
      <c r="Y702" s="66">
        <f t="shared" si="2067"/>
        <v>0</v>
      </c>
      <c r="Z702" s="66">
        <f t="shared" si="1939"/>
        <v>45000</v>
      </c>
      <c r="AA702" s="66">
        <f t="shared" si="1940"/>
        <v>35000</v>
      </c>
      <c r="AB702" s="66">
        <f t="shared" si="1941"/>
        <v>35000</v>
      </c>
      <c r="AC702" s="66">
        <f t="shared" ref="AC702:AE702" si="2068">AC703</f>
        <v>0</v>
      </c>
      <c r="AD702" s="66">
        <f t="shared" si="2068"/>
        <v>0</v>
      </c>
      <c r="AE702" s="66">
        <f t="shared" si="2068"/>
        <v>0</v>
      </c>
      <c r="AF702" s="66">
        <f t="shared" si="1942"/>
        <v>45000</v>
      </c>
      <c r="AG702" s="66">
        <f t="shared" si="1943"/>
        <v>35000</v>
      </c>
      <c r="AH702" s="66">
        <f t="shared" si="1944"/>
        <v>35000</v>
      </c>
      <c r="AI702" s="66">
        <f t="shared" ref="AI702:AK702" si="2069">AI703</f>
        <v>0</v>
      </c>
      <c r="AJ702" s="66">
        <f t="shared" si="2069"/>
        <v>0</v>
      </c>
      <c r="AK702" s="66">
        <f t="shared" si="2069"/>
        <v>0</v>
      </c>
      <c r="AL702" s="66">
        <f t="shared" si="1946"/>
        <v>45000</v>
      </c>
      <c r="AM702" s="66">
        <f t="shared" si="1947"/>
        <v>35000</v>
      </c>
      <c r="AN702" s="66">
        <f t="shared" si="1948"/>
        <v>35000</v>
      </c>
      <c r="AO702" s="66">
        <f t="shared" ref="AO702:AQ702" si="2070">AO703</f>
        <v>0</v>
      </c>
      <c r="AP702" s="66">
        <f t="shared" si="2070"/>
        <v>0</v>
      </c>
      <c r="AQ702" s="66">
        <f t="shared" si="2070"/>
        <v>0</v>
      </c>
      <c r="AR702" s="66">
        <f t="shared" si="1950"/>
        <v>45000</v>
      </c>
      <c r="AS702" s="66">
        <f t="shared" si="1951"/>
        <v>35000</v>
      </c>
      <c r="AT702" s="66">
        <f t="shared" si="1952"/>
        <v>35000</v>
      </c>
    </row>
    <row r="703" spans="1:46" customFormat="1">
      <c r="A703" s="123"/>
      <c r="B703" s="77" t="s">
        <v>55</v>
      </c>
      <c r="C703" s="40" t="s">
        <v>52</v>
      </c>
      <c r="D703" s="40" t="s">
        <v>21</v>
      </c>
      <c r="E703" s="40" t="s">
        <v>99</v>
      </c>
      <c r="F703" s="45" t="s">
        <v>126</v>
      </c>
      <c r="G703" s="76" t="s">
        <v>56</v>
      </c>
      <c r="H703" s="66">
        <v>35000</v>
      </c>
      <c r="I703" s="66">
        <v>35000</v>
      </c>
      <c r="J703" s="66">
        <v>35000</v>
      </c>
      <c r="K703" s="66"/>
      <c r="L703" s="66"/>
      <c r="M703" s="66"/>
      <c r="N703" s="66">
        <f t="shared" si="1734"/>
        <v>35000</v>
      </c>
      <c r="O703" s="66">
        <f t="shared" si="1735"/>
        <v>35000</v>
      </c>
      <c r="P703" s="66">
        <f t="shared" si="1736"/>
        <v>35000</v>
      </c>
      <c r="Q703" s="66"/>
      <c r="R703" s="66"/>
      <c r="S703" s="66"/>
      <c r="T703" s="66">
        <f t="shared" si="1936"/>
        <v>35000</v>
      </c>
      <c r="U703" s="66">
        <f t="shared" si="1937"/>
        <v>35000</v>
      </c>
      <c r="V703" s="66">
        <f t="shared" si="1938"/>
        <v>35000</v>
      </c>
      <c r="W703" s="66">
        <v>10000</v>
      </c>
      <c r="X703" s="66"/>
      <c r="Y703" s="66"/>
      <c r="Z703" s="66">
        <f t="shared" si="1939"/>
        <v>45000</v>
      </c>
      <c r="AA703" s="66">
        <f t="shared" si="1940"/>
        <v>35000</v>
      </c>
      <c r="AB703" s="66">
        <f t="shared" si="1941"/>
        <v>35000</v>
      </c>
      <c r="AC703" s="66"/>
      <c r="AD703" s="66"/>
      <c r="AE703" s="66"/>
      <c r="AF703" s="66">
        <f t="shared" si="1942"/>
        <v>45000</v>
      </c>
      <c r="AG703" s="66">
        <f t="shared" si="1943"/>
        <v>35000</v>
      </c>
      <c r="AH703" s="66">
        <f t="shared" si="1944"/>
        <v>35000</v>
      </c>
      <c r="AI703" s="66"/>
      <c r="AJ703" s="66"/>
      <c r="AK703" s="66"/>
      <c r="AL703" s="66">
        <f t="shared" si="1946"/>
        <v>45000</v>
      </c>
      <c r="AM703" s="66">
        <f t="shared" si="1947"/>
        <v>35000</v>
      </c>
      <c r="AN703" s="66">
        <f t="shared" si="1948"/>
        <v>35000</v>
      </c>
      <c r="AO703" s="66"/>
      <c r="AP703" s="66"/>
      <c r="AQ703" s="66"/>
      <c r="AR703" s="66">
        <f t="shared" si="1950"/>
        <v>45000</v>
      </c>
      <c r="AS703" s="66">
        <f t="shared" si="1951"/>
        <v>35000</v>
      </c>
      <c r="AT703" s="66">
        <f t="shared" si="1952"/>
        <v>35000</v>
      </c>
    </row>
    <row r="704" spans="1:46" customFormat="1">
      <c r="A704" s="123"/>
      <c r="B704" s="92" t="s">
        <v>57</v>
      </c>
      <c r="C704" s="40" t="s">
        <v>52</v>
      </c>
      <c r="D704" s="40" t="s">
        <v>21</v>
      </c>
      <c r="E704" s="40" t="s">
        <v>99</v>
      </c>
      <c r="F704" s="40" t="s">
        <v>127</v>
      </c>
      <c r="G704" s="41"/>
      <c r="H704" s="66">
        <f>H705</f>
        <v>300000</v>
      </c>
      <c r="I704" s="66">
        <f t="shared" ref="I704:M705" si="2071">I705</f>
        <v>300000</v>
      </c>
      <c r="J704" s="66">
        <f t="shared" si="2071"/>
        <v>300000</v>
      </c>
      <c r="K704" s="66">
        <f t="shared" si="2071"/>
        <v>0</v>
      </c>
      <c r="L704" s="66">
        <f t="shared" si="2071"/>
        <v>0</v>
      </c>
      <c r="M704" s="66">
        <f t="shared" si="2071"/>
        <v>0</v>
      </c>
      <c r="N704" s="66">
        <f t="shared" si="1734"/>
        <v>300000</v>
      </c>
      <c r="O704" s="66">
        <f t="shared" si="1735"/>
        <v>300000</v>
      </c>
      <c r="P704" s="66">
        <f t="shared" si="1736"/>
        <v>300000</v>
      </c>
      <c r="Q704" s="66">
        <f t="shared" ref="Q704:S705" si="2072">Q705</f>
        <v>0</v>
      </c>
      <c r="R704" s="66">
        <f t="shared" si="2072"/>
        <v>0</v>
      </c>
      <c r="S704" s="66">
        <f t="shared" si="2072"/>
        <v>0</v>
      </c>
      <c r="T704" s="66">
        <f t="shared" si="1936"/>
        <v>300000</v>
      </c>
      <c r="U704" s="66">
        <f t="shared" si="1937"/>
        <v>300000</v>
      </c>
      <c r="V704" s="66">
        <f t="shared" si="1938"/>
        <v>300000</v>
      </c>
      <c r="W704" s="66">
        <f t="shared" ref="W704:Y705" si="2073">W705</f>
        <v>0</v>
      </c>
      <c r="X704" s="66">
        <f t="shared" si="2073"/>
        <v>0</v>
      </c>
      <c r="Y704" s="66">
        <f t="shared" si="2073"/>
        <v>0</v>
      </c>
      <c r="Z704" s="66">
        <f t="shared" si="1939"/>
        <v>300000</v>
      </c>
      <c r="AA704" s="66">
        <f t="shared" si="1940"/>
        <v>300000</v>
      </c>
      <c r="AB704" s="66">
        <f t="shared" si="1941"/>
        <v>300000</v>
      </c>
      <c r="AC704" s="66">
        <f t="shared" ref="AC704:AE705" si="2074">AC705</f>
        <v>0</v>
      </c>
      <c r="AD704" s="66">
        <f t="shared" si="2074"/>
        <v>0</v>
      </c>
      <c r="AE704" s="66">
        <f t="shared" si="2074"/>
        <v>0</v>
      </c>
      <c r="AF704" s="66">
        <f t="shared" si="1942"/>
        <v>300000</v>
      </c>
      <c r="AG704" s="66">
        <f t="shared" si="1943"/>
        <v>300000</v>
      </c>
      <c r="AH704" s="66">
        <f t="shared" si="1944"/>
        <v>300000</v>
      </c>
      <c r="AI704" s="66">
        <f t="shared" ref="AI704:AK705" si="2075">AI705</f>
        <v>50000</v>
      </c>
      <c r="AJ704" s="66">
        <f t="shared" si="2075"/>
        <v>0</v>
      </c>
      <c r="AK704" s="66">
        <f t="shared" si="2075"/>
        <v>0</v>
      </c>
      <c r="AL704" s="66">
        <f t="shared" si="1946"/>
        <v>350000</v>
      </c>
      <c r="AM704" s="66">
        <f t="shared" si="1947"/>
        <v>300000</v>
      </c>
      <c r="AN704" s="66">
        <f t="shared" si="1948"/>
        <v>300000</v>
      </c>
      <c r="AO704" s="66">
        <f t="shared" ref="AO704:AQ705" si="2076">AO705</f>
        <v>0</v>
      </c>
      <c r="AP704" s="66">
        <f t="shared" si="2076"/>
        <v>0</v>
      </c>
      <c r="AQ704" s="66">
        <f t="shared" si="2076"/>
        <v>0</v>
      </c>
      <c r="AR704" s="66">
        <f t="shared" si="1950"/>
        <v>350000</v>
      </c>
      <c r="AS704" s="66">
        <f t="shared" si="1951"/>
        <v>300000</v>
      </c>
      <c r="AT704" s="66">
        <f t="shared" si="1952"/>
        <v>300000</v>
      </c>
    </row>
    <row r="705" spans="1:46" customFormat="1" ht="25.5">
      <c r="A705" s="123"/>
      <c r="B705" s="88" t="s">
        <v>207</v>
      </c>
      <c r="C705" s="40" t="s">
        <v>52</v>
      </c>
      <c r="D705" s="40" t="s">
        <v>21</v>
      </c>
      <c r="E705" s="40" t="s">
        <v>99</v>
      </c>
      <c r="F705" s="40" t="s">
        <v>127</v>
      </c>
      <c r="G705" s="41" t="s">
        <v>32</v>
      </c>
      <c r="H705" s="66">
        <f>H706</f>
        <v>300000</v>
      </c>
      <c r="I705" s="66">
        <f t="shared" si="2071"/>
        <v>300000</v>
      </c>
      <c r="J705" s="66">
        <f t="shared" si="2071"/>
        <v>300000</v>
      </c>
      <c r="K705" s="66">
        <f t="shared" si="2071"/>
        <v>0</v>
      </c>
      <c r="L705" s="66">
        <f t="shared" si="2071"/>
        <v>0</v>
      </c>
      <c r="M705" s="66">
        <f t="shared" si="2071"/>
        <v>0</v>
      </c>
      <c r="N705" s="66">
        <f t="shared" si="1734"/>
        <v>300000</v>
      </c>
      <c r="O705" s="66">
        <f t="shared" si="1735"/>
        <v>300000</v>
      </c>
      <c r="P705" s="66">
        <f t="shared" si="1736"/>
        <v>300000</v>
      </c>
      <c r="Q705" s="66">
        <f t="shared" si="2072"/>
        <v>0</v>
      </c>
      <c r="R705" s="66">
        <f t="shared" si="2072"/>
        <v>0</v>
      </c>
      <c r="S705" s="66">
        <f t="shared" si="2072"/>
        <v>0</v>
      </c>
      <c r="T705" s="66">
        <f t="shared" si="1936"/>
        <v>300000</v>
      </c>
      <c r="U705" s="66">
        <f t="shared" si="1937"/>
        <v>300000</v>
      </c>
      <c r="V705" s="66">
        <f t="shared" si="1938"/>
        <v>300000</v>
      </c>
      <c r="W705" s="66">
        <f t="shared" si="2073"/>
        <v>0</v>
      </c>
      <c r="X705" s="66">
        <f t="shared" si="2073"/>
        <v>0</v>
      </c>
      <c r="Y705" s="66">
        <f t="shared" si="2073"/>
        <v>0</v>
      </c>
      <c r="Z705" s="66">
        <f t="shared" si="1939"/>
        <v>300000</v>
      </c>
      <c r="AA705" s="66">
        <f t="shared" si="1940"/>
        <v>300000</v>
      </c>
      <c r="AB705" s="66">
        <f t="shared" si="1941"/>
        <v>300000</v>
      </c>
      <c r="AC705" s="66">
        <f t="shared" si="2074"/>
        <v>0</v>
      </c>
      <c r="AD705" s="66">
        <f t="shared" si="2074"/>
        <v>0</v>
      </c>
      <c r="AE705" s="66">
        <f t="shared" si="2074"/>
        <v>0</v>
      </c>
      <c r="AF705" s="66">
        <f t="shared" si="1942"/>
        <v>300000</v>
      </c>
      <c r="AG705" s="66">
        <f t="shared" si="1943"/>
        <v>300000</v>
      </c>
      <c r="AH705" s="66">
        <f t="shared" si="1944"/>
        <v>300000</v>
      </c>
      <c r="AI705" s="66">
        <f t="shared" si="2075"/>
        <v>50000</v>
      </c>
      <c r="AJ705" s="66">
        <f t="shared" si="2075"/>
        <v>0</v>
      </c>
      <c r="AK705" s="66">
        <f t="shared" si="2075"/>
        <v>0</v>
      </c>
      <c r="AL705" s="66">
        <f t="shared" si="1946"/>
        <v>350000</v>
      </c>
      <c r="AM705" s="66">
        <f t="shared" si="1947"/>
        <v>300000</v>
      </c>
      <c r="AN705" s="66">
        <f t="shared" si="1948"/>
        <v>300000</v>
      </c>
      <c r="AO705" s="66">
        <f t="shared" si="2076"/>
        <v>0</v>
      </c>
      <c r="AP705" s="66">
        <f t="shared" si="2076"/>
        <v>0</v>
      </c>
      <c r="AQ705" s="66">
        <f t="shared" si="2076"/>
        <v>0</v>
      </c>
      <c r="AR705" s="66">
        <f t="shared" si="1950"/>
        <v>350000</v>
      </c>
      <c r="AS705" s="66">
        <f t="shared" si="1951"/>
        <v>300000</v>
      </c>
      <c r="AT705" s="66">
        <f t="shared" si="1952"/>
        <v>300000</v>
      </c>
    </row>
    <row r="706" spans="1:46" customFormat="1" ht="25.5">
      <c r="A706" s="123"/>
      <c r="B706" s="92" t="s">
        <v>34</v>
      </c>
      <c r="C706" s="40" t="s">
        <v>52</v>
      </c>
      <c r="D706" s="40" t="s">
        <v>21</v>
      </c>
      <c r="E706" s="40" t="s">
        <v>99</v>
      </c>
      <c r="F706" s="40" t="s">
        <v>127</v>
      </c>
      <c r="G706" s="41" t="s">
        <v>33</v>
      </c>
      <c r="H706" s="66">
        <v>300000</v>
      </c>
      <c r="I706" s="66">
        <v>300000</v>
      </c>
      <c r="J706" s="66">
        <v>300000</v>
      </c>
      <c r="K706" s="66"/>
      <c r="L706" s="66"/>
      <c r="M706" s="66"/>
      <c r="N706" s="66">
        <f t="shared" si="1734"/>
        <v>300000</v>
      </c>
      <c r="O706" s="66">
        <f t="shared" si="1735"/>
        <v>300000</v>
      </c>
      <c r="P706" s="66">
        <f t="shared" si="1736"/>
        <v>300000</v>
      </c>
      <c r="Q706" s="66"/>
      <c r="R706" s="66"/>
      <c r="S706" s="66"/>
      <c r="T706" s="66">
        <f t="shared" si="1936"/>
        <v>300000</v>
      </c>
      <c r="U706" s="66">
        <f t="shared" si="1937"/>
        <v>300000</v>
      </c>
      <c r="V706" s="66">
        <f t="shared" si="1938"/>
        <v>300000</v>
      </c>
      <c r="W706" s="66"/>
      <c r="X706" s="66"/>
      <c r="Y706" s="66"/>
      <c r="Z706" s="66">
        <f t="shared" si="1939"/>
        <v>300000</v>
      </c>
      <c r="AA706" s="66">
        <f t="shared" si="1940"/>
        <v>300000</v>
      </c>
      <c r="AB706" s="66">
        <f t="shared" si="1941"/>
        <v>300000</v>
      </c>
      <c r="AC706" s="66"/>
      <c r="AD706" s="66"/>
      <c r="AE706" s="66"/>
      <c r="AF706" s="66">
        <f t="shared" si="1942"/>
        <v>300000</v>
      </c>
      <c r="AG706" s="66">
        <f t="shared" si="1943"/>
        <v>300000</v>
      </c>
      <c r="AH706" s="66">
        <f t="shared" si="1944"/>
        <v>300000</v>
      </c>
      <c r="AI706" s="66">
        <v>50000</v>
      </c>
      <c r="AJ706" s="66"/>
      <c r="AK706" s="66"/>
      <c r="AL706" s="66">
        <f t="shared" si="1946"/>
        <v>350000</v>
      </c>
      <c r="AM706" s="66">
        <f t="shared" si="1947"/>
        <v>300000</v>
      </c>
      <c r="AN706" s="66">
        <f t="shared" si="1948"/>
        <v>300000</v>
      </c>
      <c r="AO706" s="66"/>
      <c r="AP706" s="66"/>
      <c r="AQ706" s="66"/>
      <c r="AR706" s="66">
        <f t="shared" si="1950"/>
        <v>350000</v>
      </c>
      <c r="AS706" s="66">
        <f t="shared" si="1951"/>
        <v>300000</v>
      </c>
      <c r="AT706" s="66">
        <f t="shared" si="1952"/>
        <v>300000</v>
      </c>
    </row>
    <row r="707" spans="1:46" customFormat="1">
      <c r="A707" s="123"/>
      <c r="B707" s="128" t="s">
        <v>372</v>
      </c>
      <c r="C707" s="40" t="s">
        <v>52</v>
      </c>
      <c r="D707" s="40" t="s">
        <v>21</v>
      </c>
      <c r="E707" s="40" t="s">
        <v>99</v>
      </c>
      <c r="F707" s="42" t="s">
        <v>371</v>
      </c>
      <c r="G707" s="120"/>
      <c r="H707" s="66">
        <f>H708</f>
        <v>0</v>
      </c>
      <c r="I707" s="66">
        <f t="shared" ref="I707:M708" si="2077">I708</f>
        <v>0</v>
      </c>
      <c r="J707" s="66">
        <f t="shared" si="2077"/>
        <v>0</v>
      </c>
      <c r="K707" s="66">
        <f t="shared" si="2077"/>
        <v>19800000</v>
      </c>
      <c r="L707" s="66">
        <f t="shared" si="2077"/>
        <v>0</v>
      </c>
      <c r="M707" s="66">
        <f t="shared" si="2077"/>
        <v>0</v>
      </c>
      <c r="N707" s="66">
        <f t="shared" ref="N707:N709" si="2078">H707+K707</f>
        <v>19800000</v>
      </c>
      <c r="O707" s="66">
        <f t="shared" ref="O707:O709" si="2079">I707+L707</f>
        <v>0</v>
      </c>
      <c r="P707" s="66">
        <f t="shared" ref="P707:P709" si="2080">J707+M707</f>
        <v>0</v>
      </c>
      <c r="Q707" s="66">
        <f t="shared" ref="Q707:S708" si="2081">Q708</f>
        <v>0</v>
      </c>
      <c r="R707" s="66">
        <f t="shared" si="2081"/>
        <v>0</v>
      </c>
      <c r="S707" s="66">
        <f t="shared" si="2081"/>
        <v>0</v>
      </c>
      <c r="T707" s="66">
        <f t="shared" si="1936"/>
        <v>19800000</v>
      </c>
      <c r="U707" s="66">
        <f t="shared" si="1937"/>
        <v>0</v>
      </c>
      <c r="V707" s="66">
        <f t="shared" si="1938"/>
        <v>0</v>
      </c>
      <c r="W707" s="66">
        <f t="shared" ref="W707:Y708" si="2082">W708</f>
        <v>0</v>
      </c>
      <c r="X707" s="66">
        <f t="shared" si="2082"/>
        <v>0</v>
      </c>
      <c r="Y707" s="66">
        <f t="shared" si="2082"/>
        <v>0</v>
      </c>
      <c r="Z707" s="66">
        <f t="shared" si="1939"/>
        <v>19800000</v>
      </c>
      <c r="AA707" s="66">
        <f t="shared" si="1940"/>
        <v>0</v>
      </c>
      <c r="AB707" s="66">
        <f t="shared" si="1941"/>
        <v>0</v>
      </c>
      <c r="AC707" s="66">
        <f t="shared" ref="AC707:AE708" si="2083">AC708</f>
        <v>0</v>
      </c>
      <c r="AD707" s="66">
        <f t="shared" si="2083"/>
        <v>0</v>
      </c>
      <c r="AE707" s="66">
        <f t="shared" si="2083"/>
        <v>0</v>
      </c>
      <c r="AF707" s="66">
        <f t="shared" si="1942"/>
        <v>19800000</v>
      </c>
      <c r="AG707" s="66">
        <f t="shared" si="1943"/>
        <v>0</v>
      </c>
      <c r="AH707" s="66">
        <f t="shared" si="1944"/>
        <v>0</v>
      </c>
      <c r="AI707" s="66">
        <f t="shared" ref="AI707:AK708" si="2084">AI708</f>
        <v>-2040000</v>
      </c>
      <c r="AJ707" s="66">
        <f t="shared" si="2084"/>
        <v>0</v>
      </c>
      <c r="AK707" s="66">
        <f t="shared" si="2084"/>
        <v>0</v>
      </c>
      <c r="AL707" s="66">
        <f t="shared" si="1946"/>
        <v>17760000</v>
      </c>
      <c r="AM707" s="66">
        <f t="shared" si="1947"/>
        <v>0</v>
      </c>
      <c r="AN707" s="66">
        <f t="shared" si="1948"/>
        <v>0</v>
      </c>
      <c r="AO707" s="66">
        <f t="shared" ref="AO707:AQ708" si="2085">AO708</f>
        <v>-2222000</v>
      </c>
      <c r="AP707" s="66">
        <f t="shared" si="2085"/>
        <v>0</v>
      </c>
      <c r="AQ707" s="66">
        <f t="shared" si="2085"/>
        <v>0</v>
      </c>
      <c r="AR707" s="66">
        <f t="shared" si="1950"/>
        <v>15538000</v>
      </c>
      <c r="AS707" s="66">
        <f t="shared" si="1951"/>
        <v>0</v>
      </c>
      <c r="AT707" s="66">
        <f t="shared" si="1952"/>
        <v>0</v>
      </c>
    </row>
    <row r="708" spans="1:46" customFormat="1">
      <c r="A708" s="123"/>
      <c r="B708" s="88" t="s">
        <v>47</v>
      </c>
      <c r="C708" s="40" t="s">
        <v>52</v>
      </c>
      <c r="D708" s="40" t="s">
        <v>21</v>
      </c>
      <c r="E708" s="40" t="s">
        <v>99</v>
      </c>
      <c r="F708" s="42" t="s">
        <v>371</v>
      </c>
      <c r="G708" s="120" t="s">
        <v>45</v>
      </c>
      <c r="H708" s="66">
        <f>H709</f>
        <v>0</v>
      </c>
      <c r="I708" s="66">
        <f t="shared" si="2077"/>
        <v>0</v>
      </c>
      <c r="J708" s="66">
        <f t="shared" si="2077"/>
        <v>0</v>
      </c>
      <c r="K708" s="66">
        <f t="shared" si="2077"/>
        <v>19800000</v>
      </c>
      <c r="L708" s="66">
        <f t="shared" si="2077"/>
        <v>0</v>
      </c>
      <c r="M708" s="66">
        <f t="shared" si="2077"/>
        <v>0</v>
      </c>
      <c r="N708" s="66">
        <f t="shared" si="2078"/>
        <v>19800000</v>
      </c>
      <c r="O708" s="66">
        <f t="shared" si="2079"/>
        <v>0</v>
      </c>
      <c r="P708" s="66">
        <f t="shared" si="2080"/>
        <v>0</v>
      </c>
      <c r="Q708" s="66">
        <f t="shared" si="2081"/>
        <v>0</v>
      </c>
      <c r="R708" s="66">
        <f t="shared" si="2081"/>
        <v>0</v>
      </c>
      <c r="S708" s="66">
        <f t="shared" si="2081"/>
        <v>0</v>
      </c>
      <c r="T708" s="66">
        <f t="shared" si="1936"/>
        <v>19800000</v>
      </c>
      <c r="U708" s="66">
        <f t="shared" si="1937"/>
        <v>0</v>
      </c>
      <c r="V708" s="66">
        <f t="shared" si="1938"/>
        <v>0</v>
      </c>
      <c r="W708" s="66">
        <f t="shared" si="2082"/>
        <v>0</v>
      </c>
      <c r="X708" s="66">
        <f t="shared" si="2082"/>
        <v>0</v>
      </c>
      <c r="Y708" s="66">
        <f t="shared" si="2082"/>
        <v>0</v>
      </c>
      <c r="Z708" s="66">
        <f t="shared" si="1939"/>
        <v>19800000</v>
      </c>
      <c r="AA708" s="66">
        <f t="shared" si="1940"/>
        <v>0</v>
      </c>
      <c r="AB708" s="66">
        <f t="shared" si="1941"/>
        <v>0</v>
      </c>
      <c r="AC708" s="66">
        <f t="shared" si="2083"/>
        <v>0</v>
      </c>
      <c r="AD708" s="66">
        <f t="shared" si="2083"/>
        <v>0</v>
      </c>
      <c r="AE708" s="66">
        <f t="shared" si="2083"/>
        <v>0</v>
      </c>
      <c r="AF708" s="66">
        <f t="shared" si="1942"/>
        <v>19800000</v>
      </c>
      <c r="AG708" s="66">
        <f t="shared" si="1943"/>
        <v>0</v>
      </c>
      <c r="AH708" s="66">
        <f t="shared" si="1944"/>
        <v>0</v>
      </c>
      <c r="AI708" s="66">
        <f t="shared" si="2084"/>
        <v>-2040000</v>
      </c>
      <c r="AJ708" s="66">
        <f t="shared" si="2084"/>
        <v>0</v>
      </c>
      <c r="AK708" s="66">
        <f t="shared" si="2084"/>
        <v>0</v>
      </c>
      <c r="AL708" s="66">
        <f t="shared" si="1946"/>
        <v>17760000</v>
      </c>
      <c r="AM708" s="66">
        <f t="shared" si="1947"/>
        <v>0</v>
      </c>
      <c r="AN708" s="66">
        <f t="shared" si="1948"/>
        <v>0</v>
      </c>
      <c r="AO708" s="66">
        <f t="shared" si="2085"/>
        <v>-2222000</v>
      </c>
      <c r="AP708" s="66">
        <f t="shared" si="2085"/>
        <v>0</v>
      </c>
      <c r="AQ708" s="66">
        <f t="shared" si="2085"/>
        <v>0</v>
      </c>
      <c r="AR708" s="66">
        <f t="shared" si="1950"/>
        <v>15538000</v>
      </c>
      <c r="AS708" s="66">
        <f t="shared" si="1951"/>
        <v>0</v>
      </c>
      <c r="AT708" s="66">
        <f t="shared" si="1952"/>
        <v>0</v>
      </c>
    </row>
    <row r="709" spans="1:46" customFormat="1">
      <c r="A709" s="123"/>
      <c r="B709" s="88" t="s">
        <v>60</v>
      </c>
      <c r="C709" s="40" t="s">
        <v>52</v>
      </c>
      <c r="D709" s="40" t="s">
        <v>21</v>
      </c>
      <c r="E709" s="40" t="s">
        <v>99</v>
      </c>
      <c r="F709" s="42" t="s">
        <v>371</v>
      </c>
      <c r="G709" s="120" t="s">
        <v>61</v>
      </c>
      <c r="H709" s="66"/>
      <c r="I709" s="66"/>
      <c r="J709" s="66"/>
      <c r="K709" s="66">
        <v>19800000</v>
      </c>
      <c r="L709" s="66"/>
      <c r="M709" s="66"/>
      <c r="N709" s="66">
        <f t="shared" si="2078"/>
        <v>19800000</v>
      </c>
      <c r="O709" s="66">
        <f t="shared" si="2079"/>
        <v>0</v>
      </c>
      <c r="P709" s="66">
        <f t="shared" si="2080"/>
        <v>0</v>
      </c>
      <c r="Q709" s="66"/>
      <c r="R709" s="66"/>
      <c r="S709" s="66"/>
      <c r="T709" s="66">
        <f t="shared" si="1936"/>
        <v>19800000</v>
      </c>
      <c r="U709" s="66">
        <f t="shared" si="1937"/>
        <v>0</v>
      </c>
      <c r="V709" s="66">
        <f t="shared" si="1938"/>
        <v>0</v>
      </c>
      <c r="W709" s="66"/>
      <c r="X709" s="66"/>
      <c r="Y709" s="66"/>
      <c r="Z709" s="66">
        <f t="shared" si="1939"/>
        <v>19800000</v>
      </c>
      <c r="AA709" s="66">
        <f t="shared" si="1940"/>
        <v>0</v>
      </c>
      <c r="AB709" s="66">
        <f t="shared" si="1941"/>
        <v>0</v>
      </c>
      <c r="AC709" s="66"/>
      <c r="AD709" s="66"/>
      <c r="AE709" s="66"/>
      <c r="AF709" s="66">
        <f t="shared" si="1942"/>
        <v>19800000</v>
      </c>
      <c r="AG709" s="66">
        <f t="shared" si="1943"/>
        <v>0</v>
      </c>
      <c r="AH709" s="66">
        <f t="shared" si="1944"/>
        <v>0</v>
      </c>
      <c r="AI709" s="66">
        <v>-2040000</v>
      </c>
      <c r="AJ709" s="66"/>
      <c r="AK709" s="66"/>
      <c r="AL709" s="66">
        <f t="shared" si="1946"/>
        <v>17760000</v>
      </c>
      <c r="AM709" s="66">
        <f t="shared" si="1947"/>
        <v>0</v>
      </c>
      <c r="AN709" s="66">
        <f t="shared" si="1948"/>
        <v>0</v>
      </c>
      <c r="AO709" s="66">
        <f>-1472000-150000-600000</f>
        <v>-2222000</v>
      </c>
      <c r="AP709" s="66"/>
      <c r="AQ709" s="66"/>
      <c r="AR709" s="66">
        <f t="shared" si="1950"/>
        <v>15538000</v>
      </c>
      <c r="AS709" s="66">
        <f t="shared" si="1951"/>
        <v>0</v>
      </c>
      <c r="AT709" s="66">
        <f t="shared" si="1952"/>
        <v>0</v>
      </c>
    </row>
    <row r="710" spans="1:46" customFormat="1">
      <c r="A710" s="123"/>
      <c r="B710" s="108" t="s">
        <v>220</v>
      </c>
      <c r="C710" s="40" t="s">
        <v>52</v>
      </c>
      <c r="D710" s="40" t="s">
        <v>21</v>
      </c>
      <c r="E710" s="40" t="s">
        <v>99</v>
      </c>
      <c r="F710" s="40" t="s">
        <v>221</v>
      </c>
      <c r="G710" s="41"/>
      <c r="H710" s="66">
        <f>H711+H713</f>
        <v>1865585</v>
      </c>
      <c r="I710" s="66">
        <f t="shared" ref="I710:J710" si="2086">I711+I713</f>
        <v>1883050.67</v>
      </c>
      <c r="J710" s="66">
        <f t="shared" si="2086"/>
        <v>1900691.18</v>
      </c>
      <c r="K710" s="66">
        <f t="shared" ref="K710:M710" si="2087">K711+K713</f>
        <v>0</v>
      </c>
      <c r="L710" s="66">
        <f t="shared" si="2087"/>
        <v>0</v>
      </c>
      <c r="M710" s="66">
        <f t="shared" si="2087"/>
        <v>0</v>
      </c>
      <c r="N710" s="66">
        <f t="shared" ref="N710:P714" si="2088">H710+K710</f>
        <v>1865585</v>
      </c>
      <c r="O710" s="66">
        <f t="shared" si="2088"/>
        <v>1883050.67</v>
      </c>
      <c r="P710" s="66">
        <f t="shared" si="2088"/>
        <v>1900691.18</v>
      </c>
      <c r="Q710" s="66">
        <f>Q711+Q713+Q715</f>
        <v>0</v>
      </c>
      <c r="R710" s="66">
        <f t="shared" ref="R710:S710" si="2089">R711+R713+R715</f>
        <v>0</v>
      </c>
      <c r="S710" s="66">
        <f t="shared" si="2089"/>
        <v>0</v>
      </c>
      <c r="T710" s="66">
        <f t="shared" ref="T710:V716" si="2090">N710+Q710</f>
        <v>1865585</v>
      </c>
      <c r="U710" s="66">
        <f t="shared" si="2090"/>
        <v>1883050.67</v>
      </c>
      <c r="V710" s="66">
        <f t="shared" si="2090"/>
        <v>1900691.18</v>
      </c>
      <c r="W710" s="66">
        <f>W711+W713+W715</f>
        <v>0</v>
      </c>
      <c r="X710" s="66">
        <f t="shared" ref="X710:Y710" si="2091">X711+X713+X715</f>
        <v>0</v>
      </c>
      <c r="Y710" s="66">
        <f t="shared" si="2091"/>
        <v>0</v>
      </c>
      <c r="Z710" s="66">
        <f t="shared" ref="Z710:AB716" si="2092">T710+W710</f>
        <v>1865585</v>
      </c>
      <c r="AA710" s="66">
        <f t="shared" si="2092"/>
        <v>1883050.67</v>
      </c>
      <c r="AB710" s="66">
        <f t="shared" si="2092"/>
        <v>1900691.18</v>
      </c>
      <c r="AC710" s="66">
        <f>AC711+AC713+AC715</f>
        <v>0</v>
      </c>
      <c r="AD710" s="66">
        <f t="shared" ref="AD710:AE710" si="2093">AD711+AD713+AD715</f>
        <v>0</v>
      </c>
      <c r="AE710" s="66">
        <f t="shared" si="2093"/>
        <v>0</v>
      </c>
      <c r="AF710" s="66">
        <f t="shared" ref="AF710:AH716" si="2094">Z710+AC710</f>
        <v>1865585</v>
      </c>
      <c r="AG710" s="66">
        <f t="shared" si="2094"/>
        <v>1883050.67</v>
      </c>
      <c r="AH710" s="66">
        <f t="shared" si="2094"/>
        <v>1900691.18</v>
      </c>
      <c r="AI710" s="66">
        <f>AI711+AI713+AI715</f>
        <v>0</v>
      </c>
      <c r="AJ710" s="66">
        <f t="shared" ref="AJ710:AK710" si="2095">AJ711+AJ713+AJ715</f>
        <v>0</v>
      </c>
      <c r="AK710" s="66">
        <f t="shared" si="2095"/>
        <v>0</v>
      </c>
      <c r="AL710" s="66">
        <f t="shared" si="1946"/>
        <v>1865585</v>
      </c>
      <c r="AM710" s="66">
        <f t="shared" si="1947"/>
        <v>1883050.67</v>
      </c>
      <c r="AN710" s="66">
        <f t="shared" si="1948"/>
        <v>1900691.18</v>
      </c>
      <c r="AO710" s="66">
        <f>AO711+AO713+AO715</f>
        <v>0</v>
      </c>
      <c r="AP710" s="66">
        <f t="shared" ref="AP710:AQ710" si="2096">AP711+AP713+AP715</f>
        <v>0</v>
      </c>
      <c r="AQ710" s="66">
        <f t="shared" si="2096"/>
        <v>0</v>
      </c>
      <c r="AR710" s="66">
        <f t="shared" si="1950"/>
        <v>1865585</v>
      </c>
      <c r="AS710" s="66">
        <f t="shared" si="1951"/>
        <v>1883050.67</v>
      </c>
      <c r="AT710" s="66">
        <f t="shared" si="1952"/>
        <v>1900691.18</v>
      </c>
    </row>
    <row r="711" spans="1:46" customFormat="1" ht="38.25">
      <c r="A711" s="123"/>
      <c r="B711" s="92" t="s">
        <v>50</v>
      </c>
      <c r="C711" s="40" t="s">
        <v>52</v>
      </c>
      <c r="D711" s="40" t="s">
        <v>21</v>
      </c>
      <c r="E711" s="40" t="s">
        <v>99</v>
      </c>
      <c r="F711" s="40" t="s">
        <v>221</v>
      </c>
      <c r="G711" s="41" t="s">
        <v>48</v>
      </c>
      <c r="H711" s="66">
        <f>H712</f>
        <v>1801585</v>
      </c>
      <c r="I711" s="66">
        <f t="shared" ref="I711:M711" si="2097">I712</f>
        <v>1819050.67</v>
      </c>
      <c r="J711" s="66">
        <f t="shared" si="2097"/>
        <v>1836691.18</v>
      </c>
      <c r="K711" s="66">
        <f t="shared" si="2097"/>
        <v>0</v>
      </c>
      <c r="L711" s="66">
        <f t="shared" si="2097"/>
        <v>0</v>
      </c>
      <c r="M711" s="66">
        <f t="shared" si="2097"/>
        <v>0</v>
      </c>
      <c r="N711" s="66">
        <f t="shared" si="2088"/>
        <v>1801585</v>
      </c>
      <c r="O711" s="66">
        <f t="shared" si="2088"/>
        <v>1819050.67</v>
      </c>
      <c r="P711" s="66">
        <f t="shared" si="2088"/>
        <v>1836691.18</v>
      </c>
      <c r="Q711" s="66">
        <f t="shared" ref="Q711:S711" si="2098">Q712</f>
        <v>0</v>
      </c>
      <c r="R711" s="66">
        <f t="shared" si="2098"/>
        <v>0</v>
      </c>
      <c r="S711" s="66">
        <f t="shared" si="2098"/>
        <v>0</v>
      </c>
      <c r="T711" s="66">
        <f t="shared" si="2090"/>
        <v>1801585</v>
      </c>
      <c r="U711" s="66">
        <f t="shared" si="2090"/>
        <v>1819050.67</v>
      </c>
      <c r="V711" s="66">
        <f t="shared" si="2090"/>
        <v>1836691.18</v>
      </c>
      <c r="W711" s="66">
        <f t="shared" ref="W711:Y711" si="2099">W712</f>
        <v>0</v>
      </c>
      <c r="X711" s="66">
        <f t="shared" si="2099"/>
        <v>0</v>
      </c>
      <c r="Y711" s="66">
        <f t="shared" si="2099"/>
        <v>0</v>
      </c>
      <c r="Z711" s="66">
        <f t="shared" si="2092"/>
        <v>1801585</v>
      </c>
      <c r="AA711" s="66">
        <f t="shared" si="2092"/>
        <v>1819050.67</v>
      </c>
      <c r="AB711" s="66">
        <f t="shared" si="2092"/>
        <v>1836691.18</v>
      </c>
      <c r="AC711" s="66">
        <f t="shared" ref="AC711:AE711" si="2100">AC712</f>
        <v>0</v>
      </c>
      <c r="AD711" s="66">
        <f t="shared" si="2100"/>
        <v>0</v>
      </c>
      <c r="AE711" s="66">
        <f t="shared" si="2100"/>
        <v>0</v>
      </c>
      <c r="AF711" s="66">
        <f t="shared" si="2094"/>
        <v>1801585</v>
      </c>
      <c r="AG711" s="66">
        <f t="shared" si="2094"/>
        <v>1819050.67</v>
      </c>
      <c r="AH711" s="66">
        <f t="shared" si="2094"/>
        <v>1836691.18</v>
      </c>
      <c r="AI711" s="66">
        <f t="shared" ref="AI711:AK711" si="2101">AI712</f>
        <v>0</v>
      </c>
      <c r="AJ711" s="66">
        <f t="shared" si="2101"/>
        <v>0</v>
      </c>
      <c r="AK711" s="66">
        <f t="shared" si="2101"/>
        <v>0</v>
      </c>
      <c r="AL711" s="66">
        <f t="shared" si="1946"/>
        <v>1801585</v>
      </c>
      <c r="AM711" s="66">
        <f t="shared" si="1947"/>
        <v>1819050.67</v>
      </c>
      <c r="AN711" s="66">
        <f t="shared" si="1948"/>
        <v>1836691.18</v>
      </c>
      <c r="AO711" s="66">
        <f t="shared" ref="AO711:AQ711" si="2102">AO712</f>
        <v>-5000</v>
      </c>
      <c r="AP711" s="66">
        <f t="shared" si="2102"/>
        <v>0</v>
      </c>
      <c r="AQ711" s="66">
        <f t="shared" si="2102"/>
        <v>0</v>
      </c>
      <c r="AR711" s="66">
        <f t="shared" si="1950"/>
        <v>1796585</v>
      </c>
      <c r="AS711" s="66">
        <f t="shared" si="1951"/>
        <v>1819050.67</v>
      </c>
      <c r="AT711" s="66">
        <f t="shared" si="1952"/>
        <v>1836691.18</v>
      </c>
    </row>
    <row r="712" spans="1:46" customFormat="1">
      <c r="A712" s="123"/>
      <c r="B712" s="92" t="s">
        <v>51</v>
      </c>
      <c r="C712" s="40" t="s">
        <v>52</v>
      </c>
      <c r="D712" s="40" t="s">
        <v>21</v>
      </c>
      <c r="E712" s="40" t="s">
        <v>99</v>
      </c>
      <c r="F712" s="40" t="s">
        <v>221</v>
      </c>
      <c r="G712" s="41" t="s">
        <v>49</v>
      </c>
      <c r="H712" s="66">
        <v>1801585</v>
      </c>
      <c r="I712" s="66">
        <v>1819050.67</v>
      </c>
      <c r="J712" s="66">
        <v>1836691.18</v>
      </c>
      <c r="K712" s="66"/>
      <c r="L712" s="66"/>
      <c r="M712" s="66"/>
      <c r="N712" s="66">
        <f t="shared" si="2088"/>
        <v>1801585</v>
      </c>
      <c r="O712" s="66">
        <f t="shared" si="2088"/>
        <v>1819050.67</v>
      </c>
      <c r="P712" s="66">
        <f t="shared" si="2088"/>
        <v>1836691.18</v>
      </c>
      <c r="Q712" s="66"/>
      <c r="R712" s="66"/>
      <c r="S712" s="66"/>
      <c r="T712" s="66">
        <f t="shared" si="2090"/>
        <v>1801585</v>
      </c>
      <c r="U712" s="66">
        <f t="shared" si="2090"/>
        <v>1819050.67</v>
      </c>
      <c r="V712" s="66">
        <f t="shared" si="2090"/>
        <v>1836691.18</v>
      </c>
      <c r="W712" s="66"/>
      <c r="X712" s="66"/>
      <c r="Y712" s="66"/>
      <c r="Z712" s="66">
        <f t="shared" si="2092"/>
        <v>1801585</v>
      </c>
      <c r="AA712" s="66">
        <f t="shared" si="2092"/>
        <v>1819050.67</v>
      </c>
      <c r="AB712" s="66">
        <f t="shared" si="2092"/>
        <v>1836691.18</v>
      </c>
      <c r="AC712" s="66"/>
      <c r="AD712" s="66"/>
      <c r="AE712" s="66"/>
      <c r="AF712" s="66">
        <f t="shared" si="2094"/>
        <v>1801585</v>
      </c>
      <c r="AG712" s="66">
        <f t="shared" si="2094"/>
        <v>1819050.67</v>
      </c>
      <c r="AH712" s="66">
        <f t="shared" si="2094"/>
        <v>1836691.18</v>
      </c>
      <c r="AI712" s="66"/>
      <c r="AJ712" s="66"/>
      <c r="AK712" s="66"/>
      <c r="AL712" s="66">
        <f t="shared" si="1946"/>
        <v>1801585</v>
      </c>
      <c r="AM712" s="66">
        <f t="shared" si="1947"/>
        <v>1819050.67</v>
      </c>
      <c r="AN712" s="66">
        <f t="shared" si="1948"/>
        <v>1836691.18</v>
      </c>
      <c r="AO712" s="66">
        <v>-5000</v>
      </c>
      <c r="AP712" s="66"/>
      <c r="AQ712" s="66"/>
      <c r="AR712" s="66">
        <f t="shared" si="1950"/>
        <v>1796585</v>
      </c>
      <c r="AS712" s="66">
        <f t="shared" si="1951"/>
        <v>1819050.67</v>
      </c>
      <c r="AT712" s="66">
        <f t="shared" si="1952"/>
        <v>1836691.18</v>
      </c>
    </row>
    <row r="713" spans="1:46" customFormat="1" ht="25.5">
      <c r="A713" s="123"/>
      <c r="B713" s="88" t="s">
        <v>207</v>
      </c>
      <c r="C713" s="40" t="s">
        <v>52</v>
      </c>
      <c r="D713" s="40" t="s">
        <v>21</v>
      </c>
      <c r="E713" s="40" t="s">
        <v>99</v>
      </c>
      <c r="F713" s="40" t="s">
        <v>221</v>
      </c>
      <c r="G713" s="41" t="s">
        <v>32</v>
      </c>
      <c r="H713" s="66">
        <f>H714</f>
        <v>64000</v>
      </c>
      <c r="I713" s="66">
        <f t="shared" ref="I713:M713" si="2103">I714</f>
        <v>64000</v>
      </c>
      <c r="J713" s="66">
        <f t="shared" si="2103"/>
        <v>64000</v>
      </c>
      <c r="K713" s="66">
        <f t="shared" si="2103"/>
        <v>0</v>
      </c>
      <c r="L713" s="66">
        <f t="shared" si="2103"/>
        <v>0</v>
      </c>
      <c r="M713" s="66">
        <f t="shared" si="2103"/>
        <v>0</v>
      </c>
      <c r="N713" s="66">
        <f t="shared" si="2088"/>
        <v>64000</v>
      </c>
      <c r="O713" s="66">
        <f t="shared" si="2088"/>
        <v>64000</v>
      </c>
      <c r="P713" s="66">
        <f t="shared" si="2088"/>
        <v>64000</v>
      </c>
      <c r="Q713" s="66">
        <f t="shared" ref="Q713:S713" si="2104">Q714</f>
        <v>-4000</v>
      </c>
      <c r="R713" s="66">
        <f t="shared" si="2104"/>
        <v>0</v>
      </c>
      <c r="S713" s="66">
        <f t="shared" si="2104"/>
        <v>0</v>
      </c>
      <c r="T713" s="66">
        <f t="shared" si="2090"/>
        <v>60000</v>
      </c>
      <c r="U713" s="66">
        <f t="shared" si="2090"/>
        <v>64000</v>
      </c>
      <c r="V713" s="66">
        <f t="shared" si="2090"/>
        <v>64000</v>
      </c>
      <c r="W713" s="66">
        <f t="shared" ref="W713:Y713" si="2105">W714</f>
        <v>0</v>
      </c>
      <c r="X713" s="66">
        <f t="shared" si="2105"/>
        <v>0</v>
      </c>
      <c r="Y713" s="66">
        <f t="shared" si="2105"/>
        <v>0</v>
      </c>
      <c r="Z713" s="66">
        <f t="shared" si="2092"/>
        <v>60000</v>
      </c>
      <c r="AA713" s="66">
        <f t="shared" si="2092"/>
        <v>64000</v>
      </c>
      <c r="AB713" s="66">
        <f t="shared" si="2092"/>
        <v>64000</v>
      </c>
      <c r="AC713" s="66">
        <f t="shared" ref="AC713:AE713" si="2106">AC714</f>
        <v>0</v>
      </c>
      <c r="AD713" s="66">
        <f t="shared" si="2106"/>
        <v>0</v>
      </c>
      <c r="AE713" s="66">
        <f t="shared" si="2106"/>
        <v>0</v>
      </c>
      <c r="AF713" s="66">
        <f t="shared" si="2094"/>
        <v>60000</v>
      </c>
      <c r="AG713" s="66">
        <f t="shared" si="2094"/>
        <v>64000</v>
      </c>
      <c r="AH713" s="66">
        <f t="shared" si="2094"/>
        <v>64000</v>
      </c>
      <c r="AI713" s="66">
        <f t="shared" ref="AI713:AK713" si="2107">AI714</f>
        <v>0</v>
      </c>
      <c r="AJ713" s="66">
        <f t="shared" si="2107"/>
        <v>0</v>
      </c>
      <c r="AK713" s="66">
        <f t="shared" si="2107"/>
        <v>0</v>
      </c>
      <c r="AL713" s="66">
        <f t="shared" si="1946"/>
        <v>60000</v>
      </c>
      <c r="AM713" s="66">
        <f t="shared" si="1947"/>
        <v>64000</v>
      </c>
      <c r="AN713" s="66">
        <f t="shared" si="1948"/>
        <v>64000</v>
      </c>
      <c r="AO713" s="66">
        <f t="shared" ref="AO713:AQ713" si="2108">AO714</f>
        <v>5000</v>
      </c>
      <c r="AP713" s="66">
        <f t="shared" si="2108"/>
        <v>0</v>
      </c>
      <c r="AQ713" s="66">
        <f t="shared" si="2108"/>
        <v>0</v>
      </c>
      <c r="AR713" s="66">
        <f t="shared" si="1950"/>
        <v>65000</v>
      </c>
      <c r="AS713" s="66">
        <f t="shared" si="1951"/>
        <v>64000</v>
      </c>
      <c r="AT713" s="66">
        <f t="shared" si="1952"/>
        <v>64000</v>
      </c>
    </row>
    <row r="714" spans="1:46" customFormat="1" ht="25.5">
      <c r="A714" s="123"/>
      <c r="B714" s="92" t="s">
        <v>34</v>
      </c>
      <c r="C714" s="40" t="s">
        <v>52</v>
      </c>
      <c r="D714" s="40" t="s">
        <v>21</v>
      </c>
      <c r="E714" s="40" t="s">
        <v>99</v>
      </c>
      <c r="F714" s="40" t="s">
        <v>221</v>
      </c>
      <c r="G714" s="41" t="s">
        <v>33</v>
      </c>
      <c r="H714" s="66">
        <v>64000</v>
      </c>
      <c r="I714" s="66">
        <v>64000</v>
      </c>
      <c r="J714" s="66">
        <v>64000</v>
      </c>
      <c r="K714" s="66"/>
      <c r="L714" s="66"/>
      <c r="M714" s="66"/>
      <c r="N714" s="66">
        <f t="shared" si="2088"/>
        <v>64000</v>
      </c>
      <c r="O714" s="66">
        <f t="shared" si="2088"/>
        <v>64000</v>
      </c>
      <c r="P714" s="66">
        <f t="shared" si="2088"/>
        <v>64000</v>
      </c>
      <c r="Q714" s="66">
        <v>-4000</v>
      </c>
      <c r="R714" s="66"/>
      <c r="S714" s="66"/>
      <c r="T714" s="66">
        <f t="shared" si="2090"/>
        <v>60000</v>
      </c>
      <c r="U714" s="66">
        <f t="shared" si="2090"/>
        <v>64000</v>
      </c>
      <c r="V714" s="66">
        <f t="shared" si="2090"/>
        <v>64000</v>
      </c>
      <c r="W714" s="66"/>
      <c r="X714" s="66"/>
      <c r="Y714" s="66"/>
      <c r="Z714" s="66">
        <f t="shared" si="2092"/>
        <v>60000</v>
      </c>
      <c r="AA714" s="66">
        <f t="shared" si="2092"/>
        <v>64000</v>
      </c>
      <c r="AB714" s="66">
        <f t="shared" si="2092"/>
        <v>64000</v>
      </c>
      <c r="AC714" s="66"/>
      <c r="AD714" s="66"/>
      <c r="AE714" s="66"/>
      <c r="AF714" s="66">
        <f t="shared" si="2094"/>
        <v>60000</v>
      </c>
      <c r="AG714" s="66">
        <f t="shared" si="2094"/>
        <v>64000</v>
      </c>
      <c r="AH714" s="66">
        <f t="shared" si="2094"/>
        <v>64000</v>
      </c>
      <c r="AI714" s="66"/>
      <c r="AJ714" s="66"/>
      <c r="AK714" s="66"/>
      <c r="AL714" s="66">
        <f t="shared" si="1946"/>
        <v>60000</v>
      </c>
      <c r="AM714" s="66">
        <f t="shared" si="1947"/>
        <v>64000</v>
      </c>
      <c r="AN714" s="66">
        <f t="shared" si="1948"/>
        <v>64000</v>
      </c>
      <c r="AO714" s="66">
        <v>5000</v>
      </c>
      <c r="AP714" s="66"/>
      <c r="AQ714" s="66"/>
      <c r="AR714" s="66">
        <f t="shared" si="1950"/>
        <v>65000</v>
      </c>
      <c r="AS714" s="66">
        <f t="shared" si="1951"/>
        <v>64000</v>
      </c>
      <c r="AT714" s="66">
        <f t="shared" si="1952"/>
        <v>64000</v>
      </c>
    </row>
    <row r="715" spans="1:46" customFormat="1">
      <c r="A715" s="123"/>
      <c r="B715" s="92" t="s">
        <v>47</v>
      </c>
      <c r="C715" s="40" t="s">
        <v>52</v>
      </c>
      <c r="D715" s="40" t="s">
        <v>21</v>
      </c>
      <c r="E715" s="40" t="s">
        <v>99</v>
      </c>
      <c r="F715" s="40" t="s">
        <v>221</v>
      </c>
      <c r="G715" s="41" t="s">
        <v>45</v>
      </c>
      <c r="H715" s="66"/>
      <c r="I715" s="66"/>
      <c r="J715" s="66"/>
      <c r="K715" s="66"/>
      <c r="L715" s="66"/>
      <c r="M715" s="66"/>
      <c r="N715" s="66"/>
      <c r="O715" s="66"/>
      <c r="P715" s="66"/>
      <c r="Q715" s="66">
        <f>Q716</f>
        <v>4000</v>
      </c>
      <c r="R715" s="66">
        <f t="shared" ref="R715" si="2109">R716</f>
        <v>0</v>
      </c>
      <c r="S715" s="66">
        <f t="shared" ref="S715" si="2110">S716</f>
        <v>0</v>
      </c>
      <c r="T715" s="66">
        <f t="shared" si="2090"/>
        <v>4000</v>
      </c>
      <c r="U715" s="66">
        <f t="shared" si="2090"/>
        <v>0</v>
      </c>
      <c r="V715" s="66">
        <f t="shared" si="2090"/>
        <v>0</v>
      </c>
      <c r="W715" s="66">
        <f>W716</f>
        <v>0</v>
      </c>
      <c r="X715" s="66">
        <f t="shared" ref="X715:Y715" si="2111">X716</f>
        <v>0</v>
      </c>
      <c r="Y715" s="66">
        <f t="shared" si="2111"/>
        <v>0</v>
      </c>
      <c r="Z715" s="66">
        <f t="shared" si="2092"/>
        <v>4000</v>
      </c>
      <c r="AA715" s="66">
        <f t="shared" si="2092"/>
        <v>0</v>
      </c>
      <c r="AB715" s="66">
        <f t="shared" si="2092"/>
        <v>0</v>
      </c>
      <c r="AC715" s="66">
        <f>AC716</f>
        <v>0</v>
      </c>
      <c r="AD715" s="66">
        <f t="shared" ref="AD715:AE715" si="2112">AD716</f>
        <v>0</v>
      </c>
      <c r="AE715" s="66">
        <f t="shared" si="2112"/>
        <v>0</v>
      </c>
      <c r="AF715" s="66">
        <f t="shared" si="2094"/>
        <v>4000</v>
      </c>
      <c r="AG715" s="66">
        <f t="shared" si="2094"/>
        <v>0</v>
      </c>
      <c r="AH715" s="66">
        <f t="shared" si="2094"/>
        <v>0</v>
      </c>
      <c r="AI715" s="66">
        <f>AI716</f>
        <v>0</v>
      </c>
      <c r="AJ715" s="66">
        <f t="shared" ref="AJ715:AK715" si="2113">AJ716</f>
        <v>0</v>
      </c>
      <c r="AK715" s="66">
        <f t="shared" si="2113"/>
        <v>0</v>
      </c>
      <c r="AL715" s="66">
        <f t="shared" si="1946"/>
        <v>4000</v>
      </c>
      <c r="AM715" s="66">
        <f t="shared" si="1947"/>
        <v>0</v>
      </c>
      <c r="AN715" s="66">
        <f t="shared" si="1948"/>
        <v>0</v>
      </c>
      <c r="AO715" s="66">
        <f>AO716</f>
        <v>0</v>
      </c>
      <c r="AP715" s="66">
        <f t="shared" ref="AP715:AQ715" si="2114">AP716</f>
        <v>0</v>
      </c>
      <c r="AQ715" s="66">
        <f t="shared" si="2114"/>
        <v>0</v>
      </c>
      <c r="AR715" s="66">
        <f t="shared" si="1950"/>
        <v>4000</v>
      </c>
      <c r="AS715" s="66">
        <f t="shared" si="1951"/>
        <v>0</v>
      </c>
      <c r="AT715" s="66">
        <f t="shared" si="1952"/>
        <v>0</v>
      </c>
    </row>
    <row r="716" spans="1:46" customFormat="1">
      <c r="A716" s="123"/>
      <c r="B716" s="92" t="s">
        <v>55</v>
      </c>
      <c r="C716" s="40" t="s">
        <v>52</v>
      </c>
      <c r="D716" s="40" t="s">
        <v>21</v>
      </c>
      <c r="E716" s="40" t="s">
        <v>99</v>
      </c>
      <c r="F716" s="40" t="s">
        <v>221</v>
      </c>
      <c r="G716" s="41" t="s">
        <v>56</v>
      </c>
      <c r="H716" s="66"/>
      <c r="I716" s="66"/>
      <c r="J716" s="66"/>
      <c r="K716" s="66"/>
      <c r="L716" s="66"/>
      <c r="M716" s="66"/>
      <c r="N716" s="66"/>
      <c r="O716" s="66"/>
      <c r="P716" s="66"/>
      <c r="Q716" s="66">
        <v>4000</v>
      </c>
      <c r="R716" s="66"/>
      <c r="S716" s="66"/>
      <c r="T716" s="66">
        <f t="shared" si="2090"/>
        <v>4000</v>
      </c>
      <c r="U716" s="66">
        <f t="shared" si="2090"/>
        <v>0</v>
      </c>
      <c r="V716" s="66">
        <f t="shared" si="2090"/>
        <v>0</v>
      </c>
      <c r="W716" s="66"/>
      <c r="X716" s="66"/>
      <c r="Y716" s="66"/>
      <c r="Z716" s="66">
        <f t="shared" si="2092"/>
        <v>4000</v>
      </c>
      <c r="AA716" s="66">
        <f t="shared" si="2092"/>
        <v>0</v>
      </c>
      <c r="AB716" s="66">
        <f t="shared" si="2092"/>
        <v>0</v>
      </c>
      <c r="AC716" s="66"/>
      <c r="AD716" s="66"/>
      <c r="AE716" s="66"/>
      <c r="AF716" s="66">
        <f t="shared" si="2094"/>
        <v>4000</v>
      </c>
      <c r="AG716" s="66">
        <f t="shared" si="2094"/>
        <v>0</v>
      </c>
      <c r="AH716" s="66">
        <f t="shared" si="2094"/>
        <v>0</v>
      </c>
      <c r="AI716" s="66"/>
      <c r="AJ716" s="66"/>
      <c r="AK716" s="66"/>
      <c r="AL716" s="66">
        <f t="shared" si="1946"/>
        <v>4000</v>
      </c>
      <c r="AM716" s="66">
        <f t="shared" si="1947"/>
        <v>0</v>
      </c>
      <c r="AN716" s="66">
        <f t="shared" si="1948"/>
        <v>0</v>
      </c>
      <c r="AO716" s="66"/>
      <c r="AP716" s="66"/>
      <c r="AQ716" s="66"/>
      <c r="AR716" s="66">
        <f t="shared" si="1950"/>
        <v>4000</v>
      </c>
      <c r="AS716" s="66">
        <f t="shared" si="1951"/>
        <v>0</v>
      </c>
      <c r="AT716" s="66">
        <f t="shared" si="1952"/>
        <v>0</v>
      </c>
    </row>
    <row r="717" spans="1:46" customFormat="1" ht="25.5">
      <c r="A717" s="123"/>
      <c r="B717" s="128" t="s">
        <v>370</v>
      </c>
      <c r="C717" s="40" t="s">
        <v>52</v>
      </c>
      <c r="D717" s="40" t="s">
        <v>21</v>
      </c>
      <c r="E717" s="40" t="s">
        <v>99</v>
      </c>
      <c r="F717" s="42" t="s">
        <v>369</v>
      </c>
      <c r="G717" s="120"/>
      <c r="H717" s="66">
        <f>H718</f>
        <v>0</v>
      </c>
      <c r="I717" s="66">
        <f t="shared" ref="I717:M718" si="2115">I718</f>
        <v>0</v>
      </c>
      <c r="J717" s="66">
        <f t="shared" si="2115"/>
        <v>0</v>
      </c>
      <c r="K717" s="66">
        <f t="shared" si="2115"/>
        <v>9908815.5299999993</v>
      </c>
      <c r="L717" s="66">
        <f t="shared" si="2115"/>
        <v>0</v>
      </c>
      <c r="M717" s="66">
        <f t="shared" si="2115"/>
        <v>0</v>
      </c>
      <c r="N717" s="66">
        <f t="shared" ref="N717:N719" si="2116">H717+K717</f>
        <v>9908815.5299999993</v>
      </c>
      <c r="O717" s="66">
        <f t="shared" ref="O717:O719" si="2117">I717+L717</f>
        <v>0</v>
      </c>
      <c r="P717" s="66">
        <f t="shared" ref="P717:P719" si="2118">J717+M717</f>
        <v>0</v>
      </c>
      <c r="Q717" s="66">
        <f t="shared" ref="Q717:S718" si="2119">Q718</f>
        <v>-0.89</v>
      </c>
      <c r="R717" s="66">
        <f t="shared" si="2119"/>
        <v>0</v>
      </c>
      <c r="S717" s="66">
        <f t="shared" si="2119"/>
        <v>0</v>
      </c>
      <c r="T717" s="66">
        <f t="shared" si="1936"/>
        <v>9908814.6399999987</v>
      </c>
      <c r="U717" s="66">
        <f t="shared" si="1937"/>
        <v>0</v>
      </c>
      <c r="V717" s="66">
        <f t="shared" si="1938"/>
        <v>0</v>
      </c>
      <c r="W717" s="66">
        <f t="shared" ref="W717:Y718" si="2120">W718</f>
        <v>-400000</v>
      </c>
      <c r="X717" s="66">
        <f t="shared" si="2120"/>
        <v>0</v>
      </c>
      <c r="Y717" s="66">
        <f t="shared" si="2120"/>
        <v>0</v>
      </c>
      <c r="Z717" s="66">
        <f t="shared" si="1939"/>
        <v>9508814.6399999987</v>
      </c>
      <c r="AA717" s="66">
        <f t="shared" si="1940"/>
        <v>0</v>
      </c>
      <c r="AB717" s="66">
        <f t="shared" si="1941"/>
        <v>0</v>
      </c>
      <c r="AC717" s="66">
        <f t="shared" ref="AC717:AE718" si="2121">AC718</f>
        <v>0</v>
      </c>
      <c r="AD717" s="66">
        <f t="shared" si="2121"/>
        <v>0</v>
      </c>
      <c r="AE717" s="66">
        <f t="shared" si="2121"/>
        <v>0</v>
      </c>
      <c r="AF717" s="66">
        <f t="shared" si="1942"/>
        <v>9508814.6399999987</v>
      </c>
      <c r="AG717" s="66">
        <f t="shared" si="1943"/>
        <v>0</v>
      </c>
      <c r="AH717" s="66">
        <f t="shared" si="1944"/>
        <v>0</v>
      </c>
      <c r="AI717" s="66">
        <f t="shared" ref="AI717:AK718" si="2122">AI718</f>
        <v>-437000</v>
      </c>
      <c r="AJ717" s="66">
        <f t="shared" si="2122"/>
        <v>0</v>
      </c>
      <c r="AK717" s="66">
        <f t="shared" si="2122"/>
        <v>0</v>
      </c>
      <c r="AL717" s="66">
        <f t="shared" si="1946"/>
        <v>9071814.6399999987</v>
      </c>
      <c r="AM717" s="66">
        <f t="shared" si="1947"/>
        <v>0</v>
      </c>
      <c r="AN717" s="66">
        <f t="shared" si="1948"/>
        <v>0</v>
      </c>
      <c r="AO717" s="66">
        <f t="shared" ref="AO717:AQ718" si="2123">AO718</f>
        <v>0</v>
      </c>
      <c r="AP717" s="66">
        <f t="shared" si="2123"/>
        <v>0</v>
      </c>
      <c r="AQ717" s="66">
        <f t="shared" si="2123"/>
        <v>0</v>
      </c>
      <c r="AR717" s="66">
        <f t="shared" si="1950"/>
        <v>9071814.6399999987</v>
      </c>
      <c r="AS717" s="66">
        <f t="shared" si="1951"/>
        <v>0</v>
      </c>
      <c r="AT717" s="66">
        <f t="shared" si="1952"/>
        <v>0</v>
      </c>
    </row>
    <row r="718" spans="1:46" customFormat="1">
      <c r="A718" s="123"/>
      <c r="B718" s="88" t="s">
        <v>47</v>
      </c>
      <c r="C718" s="40" t="s">
        <v>52</v>
      </c>
      <c r="D718" s="40" t="s">
        <v>21</v>
      </c>
      <c r="E718" s="40" t="s">
        <v>99</v>
      </c>
      <c r="F718" s="42" t="s">
        <v>369</v>
      </c>
      <c r="G718" s="120" t="s">
        <v>45</v>
      </c>
      <c r="H718" s="66">
        <f>H719</f>
        <v>0</v>
      </c>
      <c r="I718" s="66">
        <f t="shared" si="2115"/>
        <v>0</v>
      </c>
      <c r="J718" s="66">
        <f t="shared" si="2115"/>
        <v>0</v>
      </c>
      <c r="K718" s="66">
        <f t="shared" si="2115"/>
        <v>9908815.5299999993</v>
      </c>
      <c r="L718" s="66">
        <f t="shared" si="2115"/>
        <v>0</v>
      </c>
      <c r="M718" s="66">
        <f t="shared" si="2115"/>
        <v>0</v>
      </c>
      <c r="N718" s="66">
        <f t="shared" si="2116"/>
        <v>9908815.5299999993</v>
      </c>
      <c r="O718" s="66">
        <f t="shared" si="2117"/>
        <v>0</v>
      </c>
      <c r="P718" s="66">
        <f t="shared" si="2118"/>
        <v>0</v>
      </c>
      <c r="Q718" s="66">
        <f t="shared" si="2119"/>
        <v>-0.89</v>
      </c>
      <c r="R718" s="66">
        <f t="shared" si="2119"/>
        <v>0</v>
      </c>
      <c r="S718" s="66">
        <f t="shared" si="2119"/>
        <v>0</v>
      </c>
      <c r="T718" s="66">
        <f t="shared" si="1936"/>
        <v>9908814.6399999987</v>
      </c>
      <c r="U718" s="66">
        <f t="shared" si="1937"/>
        <v>0</v>
      </c>
      <c r="V718" s="66">
        <f t="shared" si="1938"/>
        <v>0</v>
      </c>
      <c r="W718" s="66">
        <f t="shared" si="2120"/>
        <v>-400000</v>
      </c>
      <c r="X718" s="66">
        <f t="shared" si="2120"/>
        <v>0</v>
      </c>
      <c r="Y718" s="66">
        <f t="shared" si="2120"/>
        <v>0</v>
      </c>
      <c r="Z718" s="66">
        <f t="shared" si="1939"/>
        <v>9508814.6399999987</v>
      </c>
      <c r="AA718" s="66">
        <f t="shared" si="1940"/>
        <v>0</v>
      </c>
      <c r="AB718" s="66">
        <f t="shared" si="1941"/>
        <v>0</v>
      </c>
      <c r="AC718" s="66">
        <f t="shared" si="2121"/>
        <v>0</v>
      </c>
      <c r="AD718" s="66">
        <f t="shared" si="2121"/>
        <v>0</v>
      </c>
      <c r="AE718" s="66">
        <f t="shared" si="2121"/>
        <v>0</v>
      </c>
      <c r="AF718" s="66">
        <f t="shared" si="1942"/>
        <v>9508814.6399999987</v>
      </c>
      <c r="AG718" s="66">
        <f t="shared" si="1943"/>
        <v>0</v>
      </c>
      <c r="AH718" s="66">
        <f t="shared" si="1944"/>
        <v>0</v>
      </c>
      <c r="AI718" s="66">
        <f t="shared" si="2122"/>
        <v>-437000</v>
      </c>
      <c r="AJ718" s="66">
        <f t="shared" si="2122"/>
        <v>0</v>
      </c>
      <c r="AK718" s="66">
        <f t="shared" si="2122"/>
        <v>0</v>
      </c>
      <c r="AL718" s="66">
        <f t="shared" si="1946"/>
        <v>9071814.6399999987</v>
      </c>
      <c r="AM718" s="66">
        <f t="shared" si="1947"/>
        <v>0</v>
      </c>
      <c r="AN718" s="66">
        <f t="shared" si="1948"/>
        <v>0</v>
      </c>
      <c r="AO718" s="66">
        <f t="shared" si="2123"/>
        <v>0</v>
      </c>
      <c r="AP718" s="66">
        <f t="shared" si="2123"/>
        <v>0</v>
      </c>
      <c r="AQ718" s="66">
        <f t="shared" si="2123"/>
        <v>0</v>
      </c>
      <c r="AR718" s="66">
        <f t="shared" si="1950"/>
        <v>9071814.6399999987</v>
      </c>
      <c r="AS718" s="66">
        <f t="shared" si="1951"/>
        <v>0</v>
      </c>
      <c r="AT718" s="66">
        <f t="shared" si="1952"/>
        <v>0</v>
      </c>
    </row>
    <row r="719" spans="1:46" customFormat="1">
      <c r="A719" s="123"/>
      <c r="B719" s="88" t="s">
        <v>60</v>
      </c>
      <c r="C719" s="40" t="s">
        <v>52</v>
      </c>
      <c r="D719" s="40" t="s">
        <v>21</v>
      </c>
      <c r="E719" s="40" t="s">
        <v>99</v>
      </c>
      <c r="F719" s="42" t="s">
        <v>369</v>
      </c>
      <c r="G719" s="120" t="s">
        <v>61</v>
      </c>
      <c r="H719" s="66"/>
      <c r="I719" s="66"/>
      <c r="J719" s="66"/>
      <c r="K719" s="66">
        <f>10023815.53-115000</f>
        <v>9908815.5299999993</v>
      </c>
      <c r="L719" s="66"/>
      <c r="M719" s="66"/>
      <c r="N719" s="66">
        <f t="shared" si="2116"/>
        <v>9908815.5299999993</v>
      </c>
      <c r="O719" s="66">
        <f t="shared" si="2117"/>
        <v>0</v>
      </c>
      <c r="P719" s="66">
        <f t="shared" si="2118"/>
        <v>0</v>
      </c>
      <c r="Q719" s="66">
        <v>-0.89</v>
      </c>
      <c r="R719" s="66"/>
      <c r="S719" s="66"/>
      <c r="T719" s="66">
        <f t="shared" si="1936"/>
        <v>9908814.6399999987</v>
      </c>
      <c r="U719" s="66">
        <f t="shared" si="1937"/>
        <v>0</v>
      </c>
      <c r="V719" s="66">
        <f t="shared" si="1938"/>
        <v>0</v>
      </c>
      <c r="W719" s="66">
        <v>-400000</v>
      </c>
      <c r="X719" s="66"/>
      <c r="Y719" s="66"/>
      <c r="Z719" s="66">
        <f t="shared" si="1939"/>
        <v>9508814.6399999987</v>
      </c>
      <c r="AA719" s="66">
        <f t="shared" si="1940"/>
        <v>0</v>
      </c>
      <c r="AB719" s="66">
        <f t="shared" si="1941"/>
        <v>0</v>
      </c>
      <c r="AC719" s="66"/>
      <c r="AD719" s="66"/>
      <c r="AE719" s="66"/>
      <c r="AF719" s="66">
        <f t="shared" si="1942"/>
        <v>9508814.6399999987</v>
      </c>
      <c r="AG719" s="66">
        <f t="shared" si="1943"/>
        <v>0</v>
      </c>
      <c r="AH719" s="66">
        <f t="shared" si="1944"/>
        <v>0</v>
      </c>
      <c r="AI719" s="66">
        <v>-437000</v>
      </c>
      <c r="AJ719" s="66"/>
      <c r="AK719" s="66"/>
      <c r="AL719" s="66">
        <f t="shared" si="1946"/>
        <v>9071814.6399999987</v>
      </c>
      <c r="AM719" s="66">
        <f t="shared" si="1947"/>
        <v>0</v>
      </c>
      <c r="AN719" s="66">
        <f t="shared" si="1948"/>
        <v>0</v>
      </c>
      <c r="AO719" s="66"/>
      <c r="AP719" s="66"/>
      <c r="AQ719" s="66"/>
      <c r="AR719" s="66">
        <f t="shared" si="1950"/>
        <v>9071814.6399999987</v>
      </c>
      <c r="AS719" s="66">
        <f t="shared" si="1951"/>
        <v>0</v>
      </c>
      <c r="AT719" s="66">
        <f t="shared" si="1952"/>
        <v>0</v>
      </c>
    </row>
    <row r="720" spans="1:46" customFormat="1">
      <c r="A720" s="123"/>
      <c r="B720" s="88" t="s">
        <v>324</v>
      </c>
      <c r="C720" s="39" t="s">
        <v>52</v>
      </c>
      <c r="D720" s="39" t="s">
        <v>21</v>
      </c>
      <c r="E720" s="39" t="s">
        <v>99</v>
      </c>
      <c r="F720" s="106" t="s">
        <v>325</v>
      </c>
      <c r="G720" s="42"/>
      <c r="H720" s="66">
        <f>H721</f>
        <v>6800318</v>
      </c>
      <c r="I720" s="66">
        <f t="shared" ref="I720:M721" si="2124">I721</f>
        <v>6964514.9500000002</v>
      </c>
      <c r="J720" s="66">
        <f t="shared" si="2124"/>
        <v>7134156.6600000001</v>
      </c>
      <c r="K720" s="66">
        <f t="shared" si="2124"/>
        <v>0</v>
      </c>
      <c r="L720" s="66">
        <f t="shared" si="2124"/>
        <v>0</v>
      </c>
      <c r="M720" s="66">
        <f t="shared" si="2124"/>
        <v>0</v>
      </c>
      <c r="N720" s="66">
        <f t="shared" ref="N720:P722" si="2125">H720+K720</f>
        <v>6800318</v>
      </c>
      <c r="O720" s="66">
        <f t="shared" si="2125"/>
        <v>6964514.9500000002</v>
      </c>
      <c r="P720" s="66">
        <f t="shared" si="2125"/>
        <v>7134156.6600000001</v>
      </c>
      <c r="Q720" s="66">
        <f t="shared" ref="Q720:S721" si="2126">Q721</f>
        <v>0</v>
      </c>
      <c r="R720" s="66">
        <f t="shared" si="2126"/>
        <v>0</v>
      </c>
      <c r="S720" s="66">
        <f t="shared" si="2126"/>
        <v>0</v>
      </c>
      <c r="T720" s="66">
        <f t="shared" ref="T720:V722" si="2127">N720+Q720</f>
        <v>6800318</v>
      </c>
      <c r="U720" s="66">
        <f t="shared" si="2127"/>
        <v>6964514.9500000002</v>
      </c>
      <c r="V720" s="66">
        <f t="shared" si="2127"/>
        <v>7134156.6600000001</v>
      </c>
      <c r="W720" s="66">
        <f t="shared" ref="W720:Y721" si="2128">W721</f>
        <v>-344681</v>
      </c>
      <c r="X720" s="66">
        <f t="shared" si="2128"/>
        <v>0</v>
      </c>
      <c r="Y720" s="66">
        <f t="shared" si="2128"/>
        <v>0</v>
      </c>
      <c r="Z720" s="66">
        <f t="shared" ref="Z720:AB722" si="2129">T720+W720</f>
        <v>6455637</v>
      </c>
      <c r="AA720" s="66">
        <f t="shared" si="2129"/>
        <v>6964514.9500000002</v>
      </c>
      <c r="AB720" s="66">
        <f t="shared" si="2129"/>
        <v>7134156.6600000001</v>
      </c>
      <c r="AC720" s="66">
        <f t="shared" ref="AC720:AE721" si="2130">AC721</f>
        <v>0</v>
      </c>
      <c r="AD720" s="66">
        <f t="shared" si="2130"/>
        <v>0</v>
      </c>
      <c r="AE720" s="66">
        <f t="shared" si="2130"/>
        <v>0</v>
      </c>
      <c r="AF720" s="66">
        <f t="shared" si="1942"/>
        <v>6455637</v>
      </c>
      <c r="AG720" s="66">
        <f t="shared" si="1943"/>
        <v>6964514.9500000002</v>
      </c>
      <c r="AH720" s="66">
        <f t="shared" si="1944"/>
        <v>7134156.6600000001</v>
      </c>
      <c r="AI720" s="66">
        <f t="shared" ref="AI720:AK721" si="2131">AI721</f>
        <v>0</v>
      </c>
      <c r="AJ720" s="66">
        <f t="shared" si="2131"/>
        <v>0</v>
      </c>
      <c r="AK720" s="66">
        <f t="shared" si="2131"/>
        <v>0</v>
      </c>
      <c r="AL720" s="66">
        <f t="shared" si="1946"/>
        <v>6455637</v>
      </c>
      <c r="AM720" s="66">
        <f t="shared" si="1947"/>
        <v>6964514.9500000002</v>
      </c>
      <c r="AN720" s="66">
        <f t="shared" si="1948"/>
        <v>7134156.6600000001</v>
      </c>
      <c r="AO720" s="66">
        <f t="shared" ref="AO720:AQ721" si="2132">AO721</f>
        <v>0</v>
      </c>
      <c r="AP720" s="66">
        <f t="shared" si="2132"/>
        <v>0</v>
      </c>
      <c r="AQ720" s="66">
        <f t="shared" si="2132"/>
        <v>0</v>
      </c>
      <c r="AR720" s="66">
        <f t="shared" si="1950"/>
        <v>6455637</v>
      </c>
      <c r="AS720" s="66">
        <f t="shared" si="1951"/>
        <v>6964514.9500000002</v>
      </c>
      <c r="AT720" s="66">
        <f t="shared" si="1952"/>
        <v>7134156.6600000001</v>
      </c>
    </row>
    <row r="721" spans="1:46" customFormat="1" ht="25.5">
      <c r="A721" s="123"/>
      <c r="B721" s="80" t="s">
        <v>41</v>
      </c>
      <c r="C721" s="39" t="s">
        <v>52</v>
      </c>
      <c r="D721" s="39" t="s">
        <v>21</v>
      </c>
      <c r="E721" s="39" t="s">
        <v>99</v>
      </c>
      <c r="F721" s="106" t="s">
        <v>325</v>
      </c>
      <c r="G721" s="41" t="s">
        <v>39</v>
      </c>
      <c r="H721" s="66">
        <f>H722</f>
        <v>6800318</v>
      </c>
      <c r="I721" s="66">
        <f t="shared" si="2124"/>
        <v>6964514.9500000002</v>
      </c>
      <c r="J721" s="66">
        <f t="shared" si="2124"/>
        <v>7134156.6600000001</v>
      </c>
      <c r="K721" s="66">
        <f t="shared" si="2124"/>
        <v>0</v>
      </c>
      <c r="L721" s="66">
        <f t="shared" si="2124"/>
        <v>0</v>
      </c>
      <c r="M721" s="66">
        <f t="shared" si="2124"/>
        <v>0</v>
      </c>
      <c r="N721" s="66">
        <f t="shared" si="2125"/>
        <v>6800318</v>
      </c>
      <c r="O721" s="66">
        <f t="shared" si="2125"/>
        <v>6964514.9500000002</v>
      </c>
      <c r="P721" s="66">
        <f t="shared" si="2125"/>
        <v>7134156.6600000001</v>
      </c>
      <c r="Q721" s="66">
        <f t="shared" si="2126"/>
        <v>0</v>
      </c>
      <c r="R721" s="66">
        <f t="shared" si="2126"/>
        <v>0</v>
      </c>
      <c r="S721" s="66">
        <f t="shared" si="2126"/>
        <v>0</v>
      </c>
      <c r="T721" s="66">
        <f t="shared" si="2127"/>
        <v>6800318</v>
      </c>
      <c r="U721" s="66">
        <f t="shared" si="2127"/>
        <v>6964514.9500000002</v>
      </c>
      <c r="V721" s="66">
        <f t="shared" si="2127"/>
        <v>7134156.6600000001</v>
      </c>
      <c r="W721" s="66">
        <f t="shared" si="2128"/>
        <v>-344681</v>
      </c>
      <c r="X721" s="66">
        <f t="shared" si="2128"/>
        <v>0</v>
      </c>
      <c r="Y721" s="66">
        <f t="shared" si="2128"/>
        <v>0</v>
      </c>
      <c r="Z721" s="66">
        <f t="shared" si="2129"/>
        <v>6455637</v>
      </c>
      <c r="AA721" s="66">
        <f t="shared" si="2129"/>
        <v>6964514.9500000002</v>
      </c>
      <c r="AB721" s="66">
        <f t="shared" si="2129"/>
        <v>7134156.6600000001</v>
      </c>
      <c r="AC721" s="66">
        <f t="shared" si="2130"/>
        <v>0</v>
      </c>
      <c r="AD721" s="66">
        <f t="shared" si="2130"/>
        <v>0</v>
      </c>
      <c r="AE721" s="66">
        <f t="shared" si="2130"/>
        <v>0</v>
      </c>
      <c r="AF721" s="66">
        <f t="shared" si="1942"/>
        <v>6455637</v>
      </c>
      <c r="AG721" s="66">
        <f t="shared" si="1943"/>
        <v>6964514.9500000002</v>
      </c>
      <c r="AH721" s="66">
        <f t="shared" si="1944"/>
        <v>7134156.6600000001</v>
      </c>
      <c r="AI721" s="66">
        <f t="shared" si="2131"/>
        <v>0</v>
      </c>
      <c r="AJ721" s="66">
        <f t="shared" si="2131"/>
        <v>0</v>
      </c>
      <c r="AK721" s="66">
        <f t="shared" si="2131"/>
        <v>0</v>
      </c>
      <c r="AL721" s="66">
        <f t="shared" si="1946"/>
        <v>6455637</v>
      </c>
      <c r="AM721" s="66">
        <f t="shared" si="1947"/>
        <v>6964514.9500000002</v>
      </c>
      <c r="AN721" s="66">
        <f t="shared" si="1948"/>
        <v>7134156.6600000001</v>
      </c>
      <c r="AO721" s="66">
        <f t="shared" si="2132"/>
        <v>0</v>
      </c>
      <c r="AP721" s="66">
        <f t="shared" si="2132"/>
        <v>0</v>
      </c>
      <c r="AQ721" s="66">
        <f t="shared" si="2132"/>
        <v>0</v>
      </c>
      <c r="AR721" s="66">
        <f t="shared" si="1950"/>
        <v>6455637</v>
      </c>
      <c r="AS721" s="66">
        <f t="shared" si="1951"/>
        <v>6964514.9500000002</v>
      </c>
      <c r="AT721" s="66">
        <f t="shared" si="1952"/>
        <v>7134156.6600000001</v>
      </c>
    </row>
    <row r="722" spans="1:46" customFormat="1">
      <c r="A722" s="123"/>
      <c r="B722" s="88" t="s">
        <v>193</v>
      </c>
      <c r="C722" s="39" t="s">
        <v>52</v>
      </c>
      <c r="D722" s="39" t="s">
        <v>21</v>
      </c>
      <c r="E722" s="39" t="s">
        <v>99</v>
      </c>
      <c r="F722" s="106" t="s">
        <v>325</v>
      </c>
      <c r="G722" s="41" t="s">
        <v>190</v>
      </c>
      <c r="H722" s="66">
        <v>6800318</v>
      </c>
      <c r="I722" s="66">
        <v>6964514.9500000002</v>
      </c>
      <c r="J722" s="66">
        <v>7134156.6600000001</v>
      </c>
      <c r="K722" s="66"/>
      <c r="L722" s="66"/>
      <c r="M722" s="66"/>
      <c r="N722" s="66">
        <f t="shared" si="2125"/>
        <v>6800318</v>
      </c>
      <c r="O722" s="66">
        <f t="shared" si="2125"/>
        <v>6964514.9500000002</v>
      </c>
      <c r="P722" s="66">
        <f t="shared" si="2125"/>
        <v>7134156.6600000001</v>
      </c>
      <c r="Q722" s="66"/>
      <c r="R722" s="66"/>
      <c r="S722" s="66"/>
      <c r="T722" s="66">
        <f t="shared" si="2127"/>
        <v>6800318</v>
      </c>
      <c r="U722" s="66">
        <f t="shared" si="2127"/>
        <v>6964514.9500000002</v>
      </c>
      <c r="V722" s="66">
        <f t="shared" si="2127"/>
        <v>7134156.6600000001</v>
      </c>
      <c r="W722" s="66">
        <v>-344681</v>
      </c>
      <c r="X722" s="66"/>
      <c r="Y722" s="66"/>
      <c r="Z722" s="66">
        <f t="shared" si="2129"/>
        <v>6455637</v>
      </c>
      <c r="AA722" s="66">
        <f t="shared" si="2129"/>
        <v>6964514.9500000002</v>
      </c>
      <c r="AB722" s="66">
        <f t="shared" si="2129"/>
        <v>7134156.6600000001</v>
      </c>
      <c r="AC722" s="66"/>
      <c r="AD722" s="66"/>
      <c r="AE722" s="66"/>
      <c r="AF722" s="66">
        <f t="shared" si="1942"/>
        <v>6455637</v>
      </c>
      <c r="AG722" s="66">
        <f t="shared" si="1943"/>
        <v>6964514.9500000002</v>
      </c>
      <c r="AH722" s="66">
        <f t="shared" si="1944"/>
        <v>7134156.6600000001</v>
      </c>
      <c r="AI722" s="66"/>
      <c r="AJ722" s="66"/>
      <c r="AK722" s="66"/>
      <c r="AL722" s="66">
        <f t="shared" si="1946"/>
        <v>6455637</v>
      </c>
      <c r="AM722" s="66">
        <f t="shared" si="1947"/>
        <v>6964514.9500000002</v>
      </c>
      <c r="AN722" s="66">
        <f t="shared" si="1948"/>
        <v>7134156.6600000001</v>
      </c>
      <c r="AO722" s="66"/>
      <c r="AP722" s="66"/>
      <c r="AQ722" s="66"/>
      <c r="AR722" s="66">
        <f t="shared" si="1950"/>
        <v>6455637</v>
      </c>
      <c r="AS722" s="66">
        <f t="shared" si="1951"/>
        <v>6964514.9500000002</v>
      </c>
      <c r="AT722" s="66">
        <f t="shared" si="1952"/>
        <v>7134156.6600000001</v>
      </c>
    </row>
    <row r="723" spans="1:46" customFormat="1">
      <c r="A723" s="123"/>
      <c r="B723" s="80" t="s">
        <v>326</v>
      </c>
      <c r="C723" s="40" t="s">
        <v>52</v>
      </c>
      <c r="D723" s="40" t="s">
        <v>21</v>
      </c>
      <c r="E723" s="40" t="s">
        <v>99</v>
      </c>
      <c r="F723" s="40" t="s">
        <v>327</v>
      </c>
      <c r="G723" s="41"/>
      <c r="H723" s="66">
        <f>H724</f>
        <v>1467765</v>
      </c>
      <c r="I723" s="66">
        <f t="shared" ref="I723:M724" si="2133">I724</f>
        <v>1522595.6</v>
      </c>
      <c r="J723" s="66">
        <f t="shared" si="2133"/>
        <v>1579619.42</v>
      </c>
      <c r="K723" s="66">
        <f t="shared" si="2133"/>
        <v>0</v>
      </c>
      <c r="L723" s="66">
        <f t="shared" si="2133"/>
        <v>0</v>
      </c>
      <c r="M723" s="66">
        <f t="shared" si="2133"/>
        <v>0</v>
      </c>
      <c r="N723" s="66">
        <f t="shared" si="1734"/>
        <v>1467765</v>
      </c>
      <c r="O723" s="66">
        <f t="shared" si="1735"/>
        <v>1522595.6</v>
      </c>
      <c r="P723" s="66">
        <f t="shared" si="1736"/>
        <v>1579619.42</v>
      </c>
      <c r="Q723" s="66">
        <f t="shared" ref="Q723:S724" si="2134">Q724</f>
        <v>0</v>
      </c>
      <c r="R723" s="66">
        <f t="shared" si="2134"/>
        <v>0</v>
      </c>
      <c r="S723" s="66">
        <f t="shared" si="2134"/>
        <v>0</v>
      </c>
      <c r="T723" s="66">
        <f t="shared" si="1936"/>
        <v>1467765</v>
      </c>
      <c r="U723" s="66">
        <f t="shared" si="1937"/>
        <v>1522595.6</v>
      </c>
      <c r="V723" s="66">
        <f t="shared" si="1938"/>
        <v>1579619.42</v>
      </c>
      <c r="W723" s="66">
        <f t="shared" ref="W723:Y724" si="2135">W724</f>
        <v>274928.54000000004</v>
      </c>
      <c r="X723" s="66">
        <f t="shared" si="2135"/>
        <v>0</v>
      </c>
      <c r="Y723" s="66">
        <f t="shared" si="2135"/>
        <v>0</v>
      </c>
      <c r="Z723" s="66">
        <f t="shared" si="1939"/>
        <v>1742693.54</v>
      </c>
      <c r="AA723" s="66">
        <f t="shared" si="1940"/>
        <v>1522595.6</v>
      </c>
      <c r="AB723" s="66">
        <f t="shared" si="1941"/>
        <v>1579619.42</v>
      </c>
      <c r="AC723" s="66">
        <f t="shared" ref="AC723:AE724" si="2136">AC724</f>
        <v>0</v>
      </c>
      <c r="AD723" s="66">
        <f t="shared" si="2136"/>
        <v>0</v>
      </c>
      <c r="AE723" s="66">
        <f t="shared" si="2136"/>
        <v>0</v>
      </c>
      <c r="AF723" s="66">
        <f t="shared" si="1942"/>
        <v>1742693.54</v>
      </c>
      <c r="AG723" s="66">
        <f t="shared" si="1943"/>
        <v>1522595.6</v>
      </c>
      <c r="AH723" s="66">
        <f t="shared" si="1944"/>
        <v>1579619.42</v>
      </c>
      <c r="AI723" s="66">
        <f t="shared" ref="AI723:AK724" si="2137">AI724</f>
        <v>240000</v>
      </c>
      <c r="AJ723" s="66">
        <f t="shared" si="2137"/>
        <v>0</v>
      </c>
      <c r="AK723" s="66">
        <f t="shared" si="2137"/>
        <v>0</v>
      </c>
      <c r="AL723" s="66">
        <f t="shared" si="1946"/>
        <v>1982693.54</v>
      </c>
      <c r="AM723" s="66">
        <f t="shared" si="1947"/>
        <v>1522595.6</v>
      </c>
      <c r="AN723" s="66">
        <f t="shared" si="1948"/>
        <v>1579619.42</v>
      </c>
      <c r="AO723" s="66">
        <f t="shared" ref="AO723:AQ724" si="2138">AO724</f>
        <v>10500</v>
      </c>
      <c r="AP723" s="66">
        <f t="shared" si="2138"/>
        <v>0</v>
      </c>
      <c r="AQ723" s="66">
        <f t="shared" si="2138"/>
        <v>0</v>
      </c>
      <c r="AR723" s="66">
        <f t="shared" si="1950"/>
        <v>1993193.54</v>
      </c>
      <c r="AS723" s="66">
        <f t="shared" si="1951"/>
        <v>1522595.6</v>
      </c>
      <c r="AT723" s="66">
        <f t="shared" si="1952"/>
        <v>1579619.42</v>
      </c>
    </row>
    <row r="724" spans="1:46" customFormat="1" ht="25.5">
      <c r="A724" s="123"/>
      <c r="B724" s="136" t="s">
        <v>207</v>
      </c>
      <c r="C724" s="40" t="s">
        <v>52</v>
      </c>
      <c r="D724" s="40" t="s">
        <v>21</v>
      </c>
      <c r="E724" s="40" t="s">
        <v>99</v>
      </c>
      <c r="F724" s="40" t="s">
        <v>327</v>
      </c>
      <c r="G724" s="41" t="s">
        <v>32</v>
      </c>
      <c r="H724" s="66">
        <f>H725</f>
        <v>1467765</v>
      </c>
      <c r="I724" s="66">
        <f t="shared" si="2133"/>
        <v>1522595.6</v>
      </c>
      <c r="J724" s="66">
        <f t="shared" si="2133"/>
        <v>1579619.42</v>
      </c>
      <c r="K724" s="66">
        <f t="shared" si="2133"/>
        <v>0</v>
      </c>
      <c r="L724" s="66">
        <f t="shared" si="2133"/>
        <v>0</v>
      </c>
      <c r="M724" s="66">
        <f t="shared" si="2133"/>
        <v>0</v>
      </c>
      <c r="N724" s="66">
        <f t="shared" si="1734"/>
        <v>1467765</v>
      </c>
      <c r="O724" s="66">
        <f t="shared" si="1735"/>
        <v>1522595.6</v>
      </c>
      <c r="P724" s="66">
        <f t="shared" si="1736"/>
        <v>1579619.42</v>
      </c>
      <c r="Q724" s="66">
        <f t="shared" si="2134"/>
        <v>0</v>
      </c>
      <c r="R724" s="66">
        <f t="shared" si="2134"/>
        <v>0</v>
      </c>
      <c r="S724" s="66">
        <f t="shared" si="2134"/>
        <v>0</v>
      </c>
      <c r="T724" s="66">
        <f t="shared" si="1936"/>
        <v>1467765</v>
      </c>
      <c r="U724" s="66">
        <f t="shared" si="1937"/>
        <v>1522595.6</v>
      </c>
      <c r="V724" s="66">
        <f t="shared" si="1938"/>
        <v>1579619.42</v>
      </c>
      <c r="W724" s="66">
        <f t="shared" si="2135"/>
        <v>274928.54000000004</v>
      </c>
      <c r="X724" s="66">
        <f t="shared" si="2135"/>
        <v>0</v>
      </c>
      <c r="Y724" s="66">
        <f t="shared" si="2135"/>
        <v>0</v>
      </c>
      <c r="Z724" s="66">
        <f t="shared" si="1939"/>
        <v>1742693.54</v>
      </c>
      <c r="AA724" s="66">
        <f t="shared" si="1940"/>
        <v>1522595.6</v>
      </c>
      <c r="AB724" s="66">
        <f t="shared" si="1941"/>
        <v>1579619.42</v>
      </c>
      <c r="AC724" s="66">
        <f t="shared" si="2136"/>
        <v>0</v>
      </c>
      <c r="AD724" s="66">
        <f t="shared" si="2136"/>
        <v>0</v>
      </c>
      <c r="AE724" s="66">
        <f t="shared" si="2136"/>
        <v>0</v>
      </c>
      <c r="AF724" s="66">
        <f t="shared" si="1942"/>
        <v>1742693.54</v>
      </c>
      <c r="AG724" s="66">
        <f t="shared" si="1943"/>
        <v>1522595.6</v>
      </c>
      <c r="AH724" s="66">
        <f t="shared" si="1944"/>
        <v>1579619.42</v>
      </c>
      <c r="AI724" s="66">
        <f t="shared" si="2137"/>
        <v>240000</v>
      </c>
      <c r="AJ724" s="66">
        <f t="shared" si="2137"/>
        <v>0</v>
      </c>
      <c r="AK724" s="66">
        <f t="shared" si="2137"/>
        <v>0</v>
      </c>
      <c r="AL724" s="66">
        <f t="shared" si="1946"/>
        <v>1982693.54</v>
      </c>
      <c r="AM724" s="66">
        <f t="shared" si="1947"/>
        <v>1522595.6</v>
      </c>
      <c r="AN724" s="66">
        <f t="shared" si="1948"/>
        <v>1579619.42</v>
      </c>
      <c r="AO724" s="66">
        <f t="shared" si="2138"/>
        <v>10500</v>
      </c>
      <c r="AP724" s="66">
        <f t="shared" si="2138"/>
        <v>0</v>
      </c>
      <c r="AQ724" s="66">
        <f t="shared" si="2138"/>
        <v>0</v>
      </c>
      <c r="AR724" s="66">
        <f t="shared" si="1950"/>
        <v>1993193.54</v>
      </c>
      <c r="AS724" s="66">
        <f t="shared" si="1951"/>
        <v>1522595.6</v>
      </c>
      <c r="AT724" s="66">
        <f t="shared" si="1952"/>
        <v>1579619.42</v>
      </c>
    </row>
    <row r="725" spans="1:46" customFormat="1" ht="25.5">
      <c r="A725" s="123"/>
      <c r="B725" s="77" t="s">
        <v>34</v>
      </c>
      <c r="C725" s="40" t="s">
        <v>52</v>
      </c>
      <c r="D725" s="40" t="s">
        <v>21</v>
      </c>
      <c r="E725" s="40" t="s">
        <v>99</v>
      </c>
      <c r="F725" s="40" t="s">
        <v>327</v>
      </c>
      <c r="G725" s="41" t="s">
        <v>33</v>
      </c>
      <c r="H725" s="66">
        <f>682500+785265</f>
        <v>1467765</v>
      </c>
      <c r="I725" s="66">
        <f>709800+812795.6</f>
        <v>1522595.6</v>
      </c>
      <c r="J725" s="66">
        <f>738192+841427.42</f>
        <v>1579619.42</v>
      </c>
      <c r="K725" s="66"/>
      <c r="L725" s="66"/>
      <c r="M725" s="66"/>
      <c r="N725" s="66">
        <f t="shared" si="1734"/>
        <v>1467765</v>
      </c>
      <c r="O725" s="66">
        <f t="shared" si="1735"/>
        <v>1522595.6</v>
      </c>
      <c r="P725" s="66">
        <f t="shared" si="1736"/>
        <v>1579619.42</v>
      </c>
      <c r="Q725" s="66"/>
      <c r="R725" s="66"/>
      <c r="S725" s="66"/>
      <c r="T725" s="66">
        <f t="shared" si="1936"/>
        <v>1467765</v>
      </c>
      <c r="U725" s="66">
        <f t="shared" si="1937"/>
        <v>1522595.6</v>
      </c>
      <c r="V725" s="66">
        <f t="shared" si="1938"/>
        <v>1579619.42</v>
      </c>
      <c r="W725" s="66">
        <f>58581+216347.54</f>
        <v>274928.54000000004</v>
      </c>
      <c r="X725" s="66"/>
      <c r="Y725" s="66"/>
      <c r="Z725" s="66">
        <f t="shared" si="1939"/>
        <v>1742693.54</v>
      </c>
      <c r="AA725" s="66">
        <f t="shared" si="1940"/>
        <v>1522595.6</v>
      </c>
      <c r="AB725" s="66">
        <f t="shared" si="1941"/>
        <v>1579619.42</v>
      </c>
      <c r="AC725" s="66"/>
      <c r="AD725" s="66"/>
      <c r="AE725" s="66"/>
      <c r="AF725" s="66">
        <f t="shared" si="1942"/>
        <v>1742693.54</v>
      </c>
      <c r="AG725" s="66">
        <f t="shared" si="1943"/>
        <v>1522595.6</v>
      </c>
      <c r="AH725" s="66">
        <f t="shared" si="1944"/>
        <v>1579619.42</v>
      </c>
      <c r="AI725" s="66">
        <v>240000</v>
      </c>
      <c r="AJ725" s="66"/>
      <c r="AK725" s="66"/>
      <c r="AL725" s="66">
        <f t="shared" si="1946"/>
        <v>1982693.54</v>
      </c>
      <c r="AM725" s="66">
        <f t="shared" si="1947"/>
        <v>1522595.6</v>
      </c>
      <c r="AN725" s="66">
        <f t="shared" si="1948"/>
        <v>1579619.42</v>
      </c>
      <c r="AO725" s="66">
        <f>-139500+150000</f>
        <v>10500</v>
      </c>
      <c r="AP725" s="66"/>
      <c r="AQ725" s="66"/>
      <c r="AR725" s="66">
        <f t="shared" si="1950"/>
        <v>1993193.54</v>
      </c>
      <c r="AS725" s="66">
        <f t="shared" si="1951"/>
        <v>1522595.6</v>
      </c>
      <c r="AT725" s="66">
        <f t="shared" si="1952"/>
        <v>1579619.42</v>
      </c>
    </row>
    <row r="726" spans="1:46" customFormat="1">
      <c r="A726" s="123"/>
      <c r="B726" s="110" t="s">
        <v>328</v>
      </c>
      <c r="C726" s="40" t="s">
        <v>52</v>
      </c>
      <c r="D726" s="40" t="s">
        <v>21</v>
      </c>
      <c r="E726" s="40" t="s">
        <v>99</v>
      </c>
      <c r="F726" s="40" t="s">
        <v>329</v>
      </c>
      <c r="G726" s="41"/>
      <c r="H726" s="66">
        <f>H727</f>
        <v>150000</v>
      </c>
      <c r="I726" s="66">
        <f t="shared" ref="I726:M727" si="2139">I727</f>
        <v>150000</v>
      </c>
      <c r="J726" s="66">
        <f t="shared" si="2139"/>
        <v>150000</v>
      </c>
      <c r="K726" s="66">
        <f t="shared" si="2139"/>
        <v>300000</v>
      </c>
      <c r="L726" s="66">
        <f t="shared" si="2139"/>
        <v>0</v>
      </c>
      <c r="M726" s="66">
        <f t="shared" si="2139"/>
        <v>0</v>
      </c>
      <c r="N726" s="66">
        <f t="shared" si="1734"/>
        <v>450000</v>
      </c>
      <c r="O726" s="66">
        <f t="shared" si="1735"/>
        <v>150000</v>
      </c>
      <c r="P726" s="66">
        <f t="shared" si="1736"/>
        <v>150000</v>
      </c>
      <c r="Q726" s="66">
        <f t="shared" ref="Q726:S727" si="2140">Q727</f>
        <v>0</v>
      </c>
      <c r="R726" s="66">
        <f t="shared" si="2140"/>
        <v>0</v>
      </c>
      <c r="S726" s="66">
        <f t="shared" si="2140"/>
        <v>0</v>
      </c>
      <c r="T726" s="66">
        <f t="shared" si="1936"/>
        <v>450000</v>
      </c>
      <c r="U726" s="66">
        <f t="shared" si="1937"/>
        <v>150000</v>
      </c>
      <c r="V726" s="66">
        <f t="shared" si="1938"/>
        <v>150000</v>
      </c>
      <c r="W726" s="66">
        <f t="shared" ref="W726:Y727" si="2141">W727</f>
        <v>0</v>
      </c>
      <c r="X726" s="66">
        <f t="shared" si="2141"/>
        <v>0</v>
      </c>
      <c r="Y726" s="66">
        <f t="shared" si="2141"/>
        <v>0</v>
      </c>
      <c r="Z726" s="66">
        <f t="shared" si="1939"/>
        <v>450000</v>
      </c>
      <c r="AA726" s="66">
        <f t="shared" si="1940"/>
        <v>150000</v>
      </c>
      <c r="AB726" s="66">
        <f t="shared" si="1941"/>
        <v>150000</v>
      </c>
      <c r="AC726" s="66">
        <f t="shared" ref="AC726:AE727" si="2142">AC727</f>
        <v>0</v>
      </c>
      <c r="AD726" s="66">
        <f t="shared" si="2142"/>
        <v>0</v>
      </c>
      <c r="AE726" s="66">
        <f t="shared" si="2142"/>
        <v>0</v>
      </c>
      <c r="AF726" s="66">
        <f t="shared" si="1942"/>
        <v>450000</v>
      </c>
      <c r="AG726" s="66">
        <f t="shared" si="1943"/>
        <v>150000</v>
      </c>
      <c r="AH726" s="66">
        <f t="shared" si="1944"/>
        <v>150000</v>
      </c>
      <c r="AI726" s="66">
        <f t="shared" ref="AI726:AK727" si="2143">AI727</f>
        <v>0</v>
      </c>
      <c r="AJ726" s="66">
        <f t="shared" si="2143"/>
        <v>0</v>
      </c>
      <c r="AK726" s="66">
        <f t="shared" si="2143"/>
        <v>0</v>
      </c>
      <c r="AL726" s="66">
        <f t="shared" si="1946"/>
        <v>450000</v>
      </c>
      <c r="AM726" s="66">
        <f t="shared" si="1947"/>
        <v>150000</v>
      </c>
      <c r="AN726" s="66">
        <f t="shared" si="1948"/>
        <v>150000</v>
      </c>
      <c r="AO726" s="66">
        <f t="shared" ref="AO726:AQ727" si="2144">AO727</f>
        <v>0</v>
      </c>
      <c r="AP726" s="66">
        <f t="shared" si="2144"/>
        <v>0</v>
      </c>
      <c r="AQ726" s="66">
        <f t="shared" si="2144"/>
        <v>0</v>
      </c>
      <c r="AR726" s="66">
        <f t="shared" si="1950"/>
        <v>450000</v>
      </c>
      <c r="AS726" s="66">
        <f t="shared" si="1951"/>
        <v>150000</v>
      </c>
      <c r="AT726" s="66">
        <f t="shared" si="1952"/>
        <v>150000</v>
      </c>
    </row>
    <row r="727" spans="1:46" customFormat="1" ht="25.5">
      <c r="A727" s="123"/>
      <c r="B727" s="136" t="s">
        <v>207</v>
      </c>
      <c r="C727" s="40" t="s">
        <v>52</v>
      </c>
      <c r="D727" s="40" t="s">
        <v>21</v>
      </c>
      <c r="E727" s="40" t="s">
        <v>99</v>
      </c>
      <c r="F727" s="40" t="s">
        <v>329</v>
      </c>
      <c r="G727" s="41" t="s">
        <v>32</v>
      </c>
      <c r="H727" s="66">
        <f>H728</f>
        <v>150000</v>
      </c>
      <c r="I727" s="66">
        <f t="shared" si="2139"/>
        <v>150000</v>
      </c>
      <c r="J727" s="66">
        <f t="shared" si="2139"/>
        <v>150000</v>
      </c>
      <c r="K727" s="66">
        <f t="shared" si="2139"/>
        <v>300000</v>
      </c>
      <c r="L727" s="66">
        <f t="shared" si="2139"/>
        <v>0</v>
      </c>
      <c r="M727" s="66">
        <f t="shared" si="2139"/>
        <v>0</v>
      </c>
      <c r="N727" s="66">
        <f t="shared" si="1734"/>
        <v>450000</v>
      </c>
      <c r="O727" s="66">
        <f t="shared" si="1735"/>
        <v>150000</v>
      </c>
      <c r="P727" s="66">
        <f t="shared" si="1736"/>
        <v>150000</v>
      </c>
      <c r="Q727" s="66">
        <f t="shared" si="2140"/>
        <v>0</v>
      </c>
      <c r="R727" s="66">
        <f t="shared" si="2140"/>
        <v>0</v>
      </c>
      <c r="S727" s="66">
        <f t="shared" si="2140"/>
        <v>0</v>
      </c>
      <c r="T727" s="66">
        <f t="shared" si="1936"/>
        <v>450000</v>
      </c>
      <c r="U727" s="66">
        <f t="shared" si="1937"/>
        <v>150000</v>
      </c>
      <c r="V727" s="66">
        <f t="shared" si="1938"/>
        <v>150000</v>
      </c>
      <c r="W727" s="66">
        <f t="shared" si="2141"/>
        <v>0</v>
      </c>
      <c r="X727" s="66">
        <f t="shared" si="2141"/>
        <v>0</v>
      </c>
      <c r="Y727" s="66">
        <f t="shared" si="2141"/>
        <v>0</v>
      </c>
      <c r="Z727" s="66">
        <f t="shared" si="1939"/>
        <v>450000</v>
      </c>
      <c r="AA727" s="66">
        <f t="shared" si="1940"/>
        <v>150000</v>
      </c>
      <c r="AB727" s="66">
        <f t="shared" si="1941"/>
        <v>150000</v>
      </c>
      <c r="AC727" s="66">
        <f t="shared" si="2142"/>
        <v>0</v>
      </c>
      <c r="AD727" s="66">
        <f t="shared" si="2142"/>
        <v>0</v>
      </c>
      <c r="AE727" s="66">
        <f t="shared" si="2142"/>
        <v>0</v>
      </c>
      <c r="AF727" s="66">
        <f t="shared" si="1942"/>
        <v>450000</v>
      </c>
      <c r="AG727" s="66">
        <f t="shared" si="1943"/>
        <v>150000</v>
      </c>
      <c r="AH727" s="66">
        <f t="shared" si="1944"/>
        <v>150000</v>
      </c>
      <c r="AI727" s="66">
        <f t="shared" si="2143"/>
        <v>0</v>
      </c>
      <c r="AJ727" s="66">
        <f t="shared" si="2143"/>
        <v>0</v>
      </c>
      <c r="AK727" s="66">
        <f t="shared" si="2143"/>
        <v>0</v>
      </c>
      <c r="AL727" s="66">
        <f t="shared" si="1946"/>
        <v>450000</v>
      </c>
      <c r="AM727" s="66">
        <f t="shared" si="1947"/>
        <v>150000</v>
      </c>
      <c r="AN727" s="66">
        <f t="shared" si="1948"/>
        <v>150000</v>
      </c>
      <c r="AO727" s="66">
        <f t="shared" si="2144"/>
        <v>0</v>
      </c>
      <c r="AP727" s="66">
        <f t="shared" si="2144"/>
        <v>0</v>
      </c>
      <c r="AQ727" s="66">
        <f t="shared" si="2144"/>
        <v>0</v>
      </c>
      <c r="AR727" s="66">
        <f t="shared" si="1950"/>
        <v>450000</v>
      </c>
      <c r="AS727" s="66">
        <f t="shared" si="1951"/>
        <v>150000</v>
      </c>
      <c r="AT727" s="66">
        <f t="shared" si="1952"/>
        <v>150000</v>
      </c>
    </row>
    <row r="728" spans="1:46" customFormat="1" ht="25.5">
      <c r="A728" s="123"/>
      <c r="B728" s="77" t="s">
        <v>34</v>
      </c>
      <c r="C728" s="40" t="s">
        <v>52</v>
      </c>
      <c r="D728" s="40" t="s">
        <v>21</v>
      </c>
      <c r="E728" s="40" t="s">
        <v>99</v>
      </c>
      <c r="F728" s="40" t="s">
        <v>329</v>
      </c>
      <c r="G728" s="41" t="s">
        <v>33</v>
      </c>
      <c r="H728" s="66">
        <v>150000</v>
      </c>
      <c r="I728" s="66">
        <v>150000</v>
      </c>
      <c r="J728" s="66">
        <v>150000</v>
      </c>
      <c r="K728" s="66">
        <v>300000</v>
      </c>
      <c r="L728" s="66"/>
      <c r="M728" s="66"/>
      <c r="N728" s="66">
        <f t="shared" si="1734"/>
        <v>450000</v>
      </c>
      <c r="O728" s="66">
        <f t="shared" si="1735"/>
        <v>150000</v>
      </c>
      <c r="P728" s="66">
        <f t="shared" si="1736"/>
        <v>150000</v>
      </c>
      <c r="Q728" s="66"/>
      <c r="R728" s="66"/>
      <c r="S728" s="66"/>
      <c r="T728" s="66">
        <f t="shared" si="1936"/>
        <v>450000</v>
      </c>
      <c r="U728" s="66">
        <f t="shared" si="1937"/>
        <v>150000</v>
      </c>
      <c r="V728" s="66">
        <f t="shared" si="1938"/>
        <v>150000</v>
      </c>
      <c r="W728" s="66"/>
      <c r="X728" s="66"/>
      <c r="Y728" s="66"/>
      <c r="Z728" s="66">
        <f t="shared" si="1939"/>
        <v>450000</v>
      </c>
      <c r="AA728" s="66">
        <f t="shared" si="1940"/>
        <v>150000</v>
      </c>
      <c r="AB728" s="66">
        <f t="shared" si="1941"/>
        <v>150000</v>
      </c>
      <c r="AC728" s="66"/>
      <c r="AD728" s="66"/>
      <c r="AE728" s="66"/>
      <c r="AF728" s="66">
        <f t="shared" si="1942"/>
        <v>450000</v>
      </c>
      <c r="AG728" s="66">
        <f t="shared" si="1943"/>
        <v>150000</v>
      </c>
      <c r="AH728" s="66">
        <f t="shared" si="1944"/>
        <v>150000</v>
      </c>
      <c r="AI728" s="66"/>
      <c r="AJ728" s="66"/>
      <c r="AK728" s="66"/>
      <c r="AL728" s="66">
        <f t="shared" si="1946"/>
        <v>450000</v>
      </c>
      <c r="AM728" s="66">
        <f t="shared" si="1947"/>
        <v>150000</v>
      </c>
      <c r="AN728" s="66">
        <f t="shared" si="1948"/>
        <v>150000</v>
      </c>
      <c r="AO728" s="66"/>
      <c r="AP728" s="66"/>
      <c r="AQ728" s="66"/>
      <c r="AR728" s="66">
        <f t="shared" si="1950"/>
        <v>450000</v>
      </c>
      <c r="AS728" s="66">
        <f t="shared" si="1951"/>
        <v>150000</v>
      </c>
      <c r="AT728" s="66">
        <f t="shared" si="1952"/>
        <v>150000</v>
      </c>
    </row>
    <row r="729" spans="1:46" customFormat="1">
      <c r="A729" s="123"/>
      <c r="B729" s="77" t="s">
        <v>330</v>
      </c>
      <c r="C729" s="40" t="s">
        <v>52</v>
      </c>
      <c r="D729" s="40" t="s">
        <v>21</v>
      </c>
      <c r="E729" s="40" t="s">
        <v>99</v>
      </c>
      <c r="F729" s="40" t="s">
        <v>331</v>
      </c>
      <c r="G729" s="41"/>
      <c r="H729" s="66">
        <f>H732+H730+H734</f>
        <v>17269919</v>
      </c>
      <c r="I729" s="66">
        <f t="shared" ref="I729:J729" si="2145">I732+I730+I734</f>
        <v>17466094.100000001</v>
      </c>
      <c r="J729" s="66">
        <f t="shared" si="2145"/>
        <v>17171651.710000001</v>
      </c>
      <c r="K729" s="66">
        <f t="shared" ref="K729:M729" si="2146">K732+K730+K734</f>
        <v>200000</v>
      </c>
      <c r="L729" s="66">
        <f t="shared" si="2146"/>
        <v>0</v>
      </c>
      <c r="M729" s="66">
        <f t="shared" si="2146"/>
        <v>0</v>
      </c>
      <c r="N729" s="66">
        <f t="shared" si="1734"/>
        <v>17469919</v>
      </c>
      <c r="O729" s="66">
        <f t="shared" si="1735"/>
        <v>17466094.100000001</v>
      </c>
      <c r="P729" s="66">
        <f t="shared" si="1736"/>
        <v>17171651.710000001</v>
      </c>
      <c r="Q729" s="66">
        <f t="shared" ref="Q729:S729" si="2147">Q732+Q730+Q734</f>
        <v>549213.30000000005</v>
      </c>
      <c r="R729" s="66">
        <f t="shared" si="2147"/>
        <v>0</v>
      </c>
      <c r="S729" s="66">
        <f t="shared" si="2147"/>
        <v>0</v>
      </c>
      <c r="T729" s="66">
        <f t="shared" si="1936"/>
        <v>18019132.300000001</v>
      </c>
      <c r="U729" s="66">
        <f t="shared" si="1937"/>
        <v>17466094.100000001</v>
      </c>
      <c r="V729" s="66">
        <f t="shared" si="1938"/>
        <v>17171651.710000001</v>
      </c>
      <c r="W729" s="66">
        <f t="shared" ref="W729:Y729" si="2148">W732+W730+W734</f>
        <v>-241812.54</v>
      </c>
      <c r="X729" s="66">
        <f t="shared" si="2148"/>
        <v>0</v>
      </c>
      <c r="Y729" s="66">
        <f t="shared" si="2148"/>
        <v>0</v>
      </c>
      <c r="Z729" s="66">
        <f t="shared" si="1939"/>
        <v>17777319.760000002</v>
      </c>
      <c r="AA729" s="66">
        <f t="shared" si="1940"/>
        <v>17466094.100000001</v>
      </c>
      <c r="AB729" s="66">
        <f t="shared" si="1941"/>
        <v>17171651.710000001</v>
      </c>
      <c r="AC729" s="66">
        <f t="shared" ref="AC729:AE729" si="2149">AC732+AC730+AC734</f>
        <v>70000</v>
      </c>
      <c r="AD729" s="66">
        <f t="shared" si="2149"/>
        <v>0</v>
      </c>
      <c r="AE729" s="66">
        <f t="shared" si="2149"/>
        <v>0</v>
      </c>
      <c r="AF729" s="66">
        <f t="shared" si="1942"/>
        <v>17847319.760000002</v>
      </c>
      <c r="AG729" s="66">
        <f t="shared" si="1943"/>
        <v>17466094.100000001</v>
      </c>
      <c r="AH729" s="66">
        <f t="shared" si="1944"/>
        <v>17171651.710000001</v>
      </c>
      <c r="AI729" s="66">
        <f t="shared" ref="AI729:AK729" si="2150">AI732+AI730+AI734</f>
        <v>479192.6</v>
      </c>
      <c r="AJ729" s="66">
        <f t="shared" si="2150"/>
        <v>0</v>
      </c>
      <c r="AK729" s="66">
        <f t="shared" si="2150"/>
        <v>0</v>
      </c>
      <c r="AL729" s="66">
        <f t="shared" si="1946"/>
        <v>18326512.360000003</v>
      </c>
      <c r="AM729" s="66">
        <f t="shared" si="1947"/>
        <v>17466094.100000001</v>
      </c>
      <c r="AN729" s="66">
        <f t="shared" si="1948"/>
        <v>17171651.710000001</v>
      </c>
      <c r="AO729" s="66">
        <f t="shared" ref="AO729:AQ729" si="2151">AO732+AO730+AO734</f>
        <v>238055.21999999997</v>
      </c>
      <c r="AP729" s="66">
        <f t="shared" si="2151"/>
        <v>0</v>
      </c>
      <c r="AQ729" s="66">
        <f t="shared" si="2151"/>
        <v>0</v>
      </c>
      <c r="AR729" s="66">
        <f t="shared" si="1950"/>
        <v>18564567.580000002</v>
      </c>
      <c r="AS729" s="66">
        <f t="shared" si="1951"/>
        <v>17466094.100000001</v>
      </c>
      <c r="AT729" s="66">
        <f t="shared" si="1952"/>
        <v>17171651.710000001</v>
      </c>
    </row>
    <row r="730" spans="1:46" customFormat="1" ht="38.25">
      <c r="A730" s="123"/>
      <c r="B730" s="77" t="s">
        <v>50</v>
      </c>
      <c r="C730" s="40" t="s">
        <v>52</v>
      </c>
      <c r="D730" s="40" t="s">
        <v>21</v>
      </c>
      <c r="E730" s="40" t="s">
        <v>99</v>
      </c>
      <c r="F730" s="40" t="s">
        <v>331</v>
      </c>
      <c r="G730" s="41" t="s">
        <v>48</v>
      </c>
      <c r="H730" s="66">
        <f>H731</f>
        <v>8601700</v>
      </c>
      <c r="I730" s="66">
        <f t="shared" ref="I730:M730" si="2152">I731</f>
        <v>8683109.2200000007</v>
      </c>
      <c r="J730" s="66">
        <f t="shared" si="2152"/>
        <v>8769390.3200000003</v>
      </c>
      <c r="K730" s="66">
        <f t="shared" si="2152"/>
        <v>0</v>
      </c>
      <c r="L730" s="66">
        <f t="shared" si="2152"/>
        <v>0</v>
      </c>
      <c r="M730" s="66">
        <f t="shared" si="2152"/>
        <v>0</v>
      </c>
      <c r="N730" s="66">
        <f t="shared" si="1734"/>
        <v>8601700</v>
      </c>
      <c r="O730" s="66">
        <f t="shared" si="1735"/>
        <v>8683109.2200000007</v>
      </c>
      <c r="P730" s="66">
        <f t="shared" si="1736"/>
        <v>8769390.3200000003</v>
      </c>
      <c r="Q730" s="66">
        <f t="shared" ref="Q730:S730" si="2153">Q731</f>
        <v>0</v>
      </c>
      <c r="R730" s="66">
        <f t="shared" si="2153"/>
        <v>0</v>
      </c>
      <c r="S730" s="66">
        <f t="shared" si="2153"/>
        <v>0</v>
      </c>
      <c r="T730" s="66">
        <f t="shared" si="1936"/>
        <v>8601700</v>
      </c>
      <c r="U730" s="66">
        <f t="shared" si="1937"/>
        <v>8683109.2200000007</v>
      </c>
      <c r="V730" s="66">
        <f t="shared" si="1938"/>
        <v>8769390.3200000003</v>
      </c>
      <c r="W730" s="66">
        <f t="shared" ref="W730:Y730" si="2154">W731</f>
        <v>0</v>
      </c>
      <c r="X730" s="66">
        <f t="shared" si="2154"/>
        <v>0</v>
      </c>
      <c r="Y730" s="66">
        <f t="shared" si="2154"/>
        <v>0</v>
      </c>
      <c r="Z730" s="66">
        <f t="shared" si="1939"/>
        <v>8601700</v>
      </c>
      <c r="AA730" s="66">
        <f t="shared" si="1940"/>
        <v>8683109.2200000007</v>
      </c>
      <c r="AB730" s="66">
        <f t="shared" si="1941"/>
        <v>8769390.3200000003</v>
      </c>
      <c r="AC730" s="66">
        <f t="shared" ref="AC730:AE730" si="2155">AC731</f>
        <v>0</v>
      </c>
      <c r="AD730" s="66">
        <f t="shared" si="2155"/>
        <v>0</v>
      </c>
      <c r="AE730" s="66">
        <f t="shared" si="2155"/>
        <v>0</v>
      </c>
      <c r="AF730" s="66">
        <f t="shared" si="1942"/>
        <v>8601700</v>
      </c>
      <c r="AG730" s="66">
        <f t="shared" si="1943"/>
        <v>8683109.2200000007</v>
      </c>
      <c r="AH730" s="66">
        <f t="shared" si="1944"/>
        <v>8769390.3200000003</v>
      </c>
      <c r="AI730" s="66">
        <f t="shared" ref="AI730:AK730" si="2156">AI731</f>
        <v>0</v>
      </c>
      <c r="AJ730" s="66">
        <f t="shared" si="2156"/>
        <v>0</v>
      </c>
      <c r="AK730" s="66">
        <f t="shared" si="2156"/>
        <v>0</v>
      </c>
      <c r="AL730" s="66">
        <f t="shared" si="1946"/>
        <v>8601700</v>
      </c>
      <c r="AM730" s="66">
        <f t="shared" si="1947"/>
        <v>8683109.2200000007</v>
      </c>
      <c r="AN730" s="66">
        <f t="shared" si="1948"/>
        <v>8769390.3200000003</v>
      </c>
      <c r="AO730" s="66">
        <f t="shared" ref="AO730:AQ730" si="2157">AO731</f>
        <v>0</v>
      </c>
      <c r="AP730" s="66">
        <f t="shared" si="2157"/>
        <v>0</v>
      </c>
      <c r="AQ730" s="66">
        <f t="shared" si="2157"/>
        <v>0</v>
      </c>
      <c r="AR730" s="66">
        <f t="shared" si="1950"/>
        <v>8601700</v>
      </c>
      <c r="AS730" s="66">
        <f t="shared" si="1951"/>
        <v>8683109.2200000007</v>
      </c>
      <c r="AT730" s="66">
        <f t="shared" si="1952"/>
        <v>8769390.3200000003</v>
      </c>
    </row>
    <row r="731" spans="1:46" customFormat="1">
      <c r="A731" s="123"/>
      <c r="B731" s="77" t="s">
        <v>63</v>
      </c>
      <c r="C731" s="40" t="s">
        <v>52</v>
      </c>
      <c r="D731" s="40" t="s">
        <v>21</v>
      </c>
      <c r="E731" s="40" t="s">
        <v>99</v>
      </c>
      <c r="F731" s="40" t="s">
        <v>331</v>
      </c>
      <c r="G731" s="41" t="s">
        <v>64</v>
      </c>
      <c r="H731" s="66">
        <v>8601700</v>
      </c>
      <c r="I731" s="66">
        <v>8683109.2200000007</v>
      </c>
      <c r="J731" s="66">
        <v>8769390.3200000003</v>
      </c>
      <c r="K731" s="66"/>
      <c r="L731" s="66"/>
      <c r="M731" s="66"/>
      <c r="N731" s="66">
        <f t="shared" si="1734"/>
        <v>8601700</v>
      </c>
      <c r="O731" s="66">
        <f t="shared" si="1735"/>
        <v>8683109.2200000007</v>
      </c>
      <c r="P731" s="66">
        <f t="shared" si="1736"/>
        <v>8769390.3200000003</v>
      </c>
      <c r="Q731" s="66"/>
      <c r="R731" s="66"/>
      <c r="S731" s="66"/>
      <c r="T731" s="66">
        <f t="shared" si="1936"/>
        <v>8601700</v>
      </c>
      <c r="U731" s="66">
        <f t="shared" si="1937"/>
        <v>8683109.2200000007</v>
      </c>
      <c r="V731" s="66">
        <f t="shared" si="1938"/>
        <v>8769390.3200000003</v>
      </c>
      <c r="W731" s="66"/>
      <c r="X731" s="66"/>
      <c r="Y731" s="66"/>
      <c r="Z731" s="66">
        <f t="shared" si="1939"/>
        <v>8601700</v>
      </c>
      <c r="AA731" s="66">
        <f t="shared" si="1940"/>
        <v>8683109.2200000007</v>
      </c>
      <c r="AB731" s="66">
        <f t="shared" si="1941"/>
        <v>8769390.3200000003</v>
      </c>
      <c r="AC731" s="66"/>
      <c r="AD731" s="66"/>
      <c r="AE731" s="66"/>
      <c r="AF731" s="66">
        <f t="shared" si="1942"/>
        <v>8601700</v>
      </c>
      <c r="AG731" s="66">
        <f t="shared" si="1943"/>
        <v>8683109.2200000007</v>
      </c>
      <c r="AH731" s="66">
        <f t="shared" si="1944"/>
        <v>8769390.3200000003</v>
      </c>
      <c r="AI731" s="66"/>
      <c r="AJ731" s="66"/>
      <c r="AK731" s="66"/>
      <c r="AL731" s="66">
        <f t="shared" si="1946"/>
        <v>8601700</v>
      </c>
      <c r="AM731" s="66">
        <f t="shared" si="1947"/>
        <v>8683109.2200000007</v>
      </c>
      <c r="AN731" s="66">
        <f t="shared" si="1948"/>
        <v>8769390.3200000003</v>
      </c>
      <c r="AO731" s="66"/>
      <c r="AP731" s="66"/>
      <c r="AQ731" s="66"/>
      <c r="AR731" s="66">
        <f t="shared" si="1950"/>
        <v>8601700</v>
      </c>
      <c r="AS731" s="66">
        <f t="shared" si="1951"/>
        <v>8683109.2200000007</v>
      </c>
      <c r="AT731" s="66">
        <f t="shared" si="1952"/>
        <v>8769390.3200000003</v>
      </c>
    </row>
    <row r="732" spans="1:46" customFormat="1" ht="25.5">
      <c r="A732" s="123"/>
      <c r="B732" s="136" t="s">
        <v>207</v>
      </c>
      <c r="C732" s="40" t="s">
        <v>52</v>
      </c>
      <c r="D732" s="40" t="s">
        <v>21</v>
      </c>
      <c r="E732" s="40" t="s">
        <v>99</v>
      </c>
      <c r="F732" s="40" t="s">
        <v>331</v>
      </c>
      <c r="G732" s="41" t="s">
        <v>32</v>
      </c>
      <c r="H732" s="66">
        <f>H733</f>
        <v>8645219</v>
      </c>
      <c r="I732" s="66">
        <f t="shared" ref="I732:M732" si="2158">I733</f>
        <v>8759984.879999999</v>
      </c>
      <c r="J732" s="66">
        <f t="shared" si="2158"/>
        <v>8379261.3900000006</v>
      </c>
      <c r="K732" s="66">
        <f t="shared" si="2158"/>
        <v>200000</v>
      </c>
      <c r="L732" s="66">
        <f t="shared" si="2158"/>
        <v>0</v>
      </c>
      <c r="M732" s="66">
        <f t="shared" si="2158"/>
        <v>0</v>
      </c>
      <c r="N732" s="66">
        <f t="shared" si="1734"/>
        <v>8845219</v>
      </c>
      <c r="O732" s="66">
        <f t="shared" si="1735"/>
        <v>8759984.879999999</v>
      </c>
      <c r="P732" s="66">
        <f t="shared" si="1736"/>
        <v>8379261.3900000006</v>
      </c>
      <c r="Q732" s="66">
        <f t="shared" ref="Q732:S732" si="2159">Q733</f>
        <v>549213.30000000005</v>
      </c>
      <c r="R732" s="66">
        <f t="shared" si="2159"/>
        <v>0</v>
      </c>
      <c r="S732" s="66">
        <f t="shared" si="2159"/>
        <v>0</v>
      </c>
      <c r="T732" s="66">
        <f t="shared" si="1936"/>
        <v>9394432.3000000007</v>
      </c>
      <c r="U732" s="66">
        <f t="shared" si="1937"/>
        <v>8759984.879999999</v>
      </c>
      <c r="V732" s="66">
        <f t="shared" si="1938"/>
        <v>8379261.3900000006</v>
      </c>
      <c r="W732" s="66">
        <f t="shared" ref="W732:Y732" si="2160">W733</f>
        <v>-241812.54</v>
      </c>
      <c r="X732" s="66">
        <f t="shared" si="2160"/>
        <v>0</v>
      </c>
      <c r="Y732" s="66">
        <f t="shared" si="2160"/>
        <v>0</v>
      </c>
      <c r="Z732" s="66">
        <f t="shared" si="1939"/>
        <v>9152619.7600000016</v>
      </c>
      <c r="AA732" s="66">
        <f t="shared" si="1940"/>
        <v>8759984.879999999</v>
      </c>
      <c r="AB732" s="66">
        <f t="shared" si="1941"/>
        <v>8379261.3900000006</v>
      </c>
      <c r="AC732" s="66">
        <f t="shared" ref="AC732:AE732" si="2161">AC733</f>
        <v>70000</v>
      </c>
      <c r="AD732" s="66">
        <f t="shared" si="2161"/>
        <v>0</v>
      </c>
      <c r="AE732" s="66">
        <f t="shared" si="2161"/>
        <v>0</v>
      </c>
      <c r="AF732" s="66">
        <f t="shared" si="1942"/>
        <v>9222619.7600000016</v>
      </c>
      <c r="AG732" s="66">
        <f t="shared" si="1943"/>
        <v>8759984.879999999</v>
      </c>
      <c r="AH732" s="66">
        <f t="shared" si="1944"/>
        <v>8379261.3900000006</v>
      </c>
      <c r="AI732" s="66">
        <f t="shared" ref="AI732:AK732" si="2162">AI733</f>
        <v>479192.6</v>
      </c>
      <c r="AJ732" s="66">
        <f t="shared" si="2162"/>
        <v>0</v>
      </c>
      <c r="AK732" s="66">
        <f t="shared" si="2162"/>
        <v>0</v>
      </c>
      <c r="AL732" s="66">
        <f t="shared" si="1946"/>
        <v>9701812.3600000013</v>
      </c>
      <c r="AM732" s="66">
        <f t="shared" si="1947"/>
        <v>8759984.879999999</v>
      </c>
      <c r="AN732" s="66">
        <f t="shared" si="1948"/>
        <v>8379261.3900000006</v>
      </c>
      <c r="AO732" s="66">
        <f t="shared" ref="AO732:AQ732" si="2163">AO733</f>
        <v>233510.15999999997</v>
      </c>
      <c r="AP732" s="66">
        <f t="shared" si="2163"/>
        <v>0</v>
      </c>
      <c r="AQ732" s="66">
        <f t="shared" si="2163"/>
        <v>0</v>
      </c>
      <c r="AR732" s="66">
        <f t="shared" si="1950"/>
        <v>9935322.5200000014</v>
      </c>
      <c r="AS732" s="66">
        <f t="shared" si="1951"/>
        <v>8759984.879999999</v>
      </c>
      <c r="AT732" s="66">
        <f t="shared" si="1952"/>
        <v>8379261.3900000006</v>
      </c>
    </row>
    <row r="733" spans="1:46" customFormat="1" ht="25.5">
      <c r="A733" s="123"/>
      <c r="B733" s="77" t="s">
        <v>34</v>
      </c>
      <c r="C733" s="40" t="s">
        <v>52</v>
      </c>
      <c r="D733" s="40" t="s">
        <v>21</v>
      </c>
      <c r="E733" s="40" t="s">
        <v>99</v>
      </c>
      <c r="F733" s="40" t="s">
        <v>331</v>
      </c>
      <c r="G733" s="41" t="s">
        <v>33</v>
      </c>
      <c r="H733" s="66">
        <f>1349695+1926625+5368899</f>
        <v>8645219</v>
      </c>
      <c r="I733" s="66">
        <f>1394482.8+1896847.12+5468654.96</f>
        <v>8759984.879999999</v>
      </c>
      <c r="J733" s="66">
        <f>1441062.11+1915798.12+5022401.16</f>
        <v>8379261.3900000006</v>
      </c>
      <c r="K733" s="66">
        <f>500000-300000</f>
        <v>200000</v>
      </c>
      <c r="L733" s="66"/>
      <c r="M733" s="66"/>
      <c r="N733" s="66">
        <f t="shared" si="1734"/>
        <v>8845219</v>
      </c>
      <c r="O733" s="66">
        <f t="shared" si="1735"/>
        <v>8759984.879999999</v>
      </c>
      <c r="P733" s="66">
        <f t="shared" si="1736"/>
        <v>8379261.3900000006</v>
      </c>
      <c r="Q733" s="66">
        <f>489101.76+10000+50000+111.54</f>
        <v>549213.30000000005</v>
      </c>
      <c r="R733" s="66"/>
      <c r="S733" s="66"/>
      <c r="T733" s="66">
        <f t="shared" si="1936"/>
        <v>9394432.3000000007</v>
      </c>
      <c r="U733" s="66">
        <f t="shared" si="1937"/>
        <v>8759984.879999999</v>
      </c>
      <c r="V733" s="66">
        <f t="shared" si="1938"/>
        <v>8379261.3900000006</v>
      </c>
      <c r="W733" s="66">
        <f>-25465-216347.54</f>
        <v>-241812.54</v>
      </c>
      <c r="X733" s="66"/>
      <c r="Y733" s="66"/>
      <c r="Z733" s="66">
        <f t="shared" si="1939"/>
        <v>9152619.7600000016</v>
      </c>
      <c r="AA733" s="66">
        <f t="shared" si="1940"/>
        <v>8759984.879999999</v>
      </c>
      <c r="AB733" s="66">
        <f t="shared" si="1941"/>
        <v>8379261.3900000006</v>
      </c>
      <c r="AC733" s="66">
        <v>70000</v>
      </c>
      <c r="AD733" s="66"/>
      <c r="AE733" s="66"/>
      <c r="AF733" s="66">
        <f t="shared" si="1942"/>
        <v>9222619.7600000016</v>
      </c>
      <c r="AG733" s="66">
        <f t="shared" si="1943"/>
        <v>8759984.879999999</v>
      </c>
      <c r="AH733" s="66">
        <f t="shared" si="1944"/>
        <v>8379261.3900000006</v>
      </c>
      <c r="AI733" s="66">
        <v>479192.6</v>
      </c>
      <c r="AJ733" s="66"/>
      <c r="AK733" s="66"/>
      <c r="AL733" s="66">
        <f t="shared" si="1946"/>
        <v>9701812.3600000013</v>
      </c>
      <c r="AM733" s="66">
        <f t="shared" si="1947"/>
        <v>8759984.879999999</v>
      </c>
      <c r="AN733" s="66">
        <f t="shared" si="1948"/>
        <v>8379261.3900000006</v>
      </c>
      <c r="AO733" s="66">
        <f>278510.16-45000</f>
        <v>233510.15999999997</v>
      </c>
      <c r="AP733" s="66"/>
      <c r="AQ733" s="66"/>
      <c r="AR733" s="66">
        <f t="shared" si="1950"/>
        <v>9935322.5200000014</v>
      </c>
      <c r="AS733" s="66">
        <f t="shared" si="1951"/>
        <v>8759984.879999999</v>
      </c>
      <c r="AT733" s="66">
        <f t="shared" si="1952"/>
        <v>8379261.3900000006</v>
      </c>
    </row>
    <row r="734" spans="1:46" customFormat="1">
      <c r="A734" s="123"/>
      <c r="B734" s="77" t="s">
        <v>47</v>
      </c>
      <c r="C734" s="40" t="s">
        <v>52</v>
      </c>
      <c r="D734" s="40" t="s">
        <v>21</v>
      </c>
      <c r="E734" s="40" t="s">
        <v>99</v>
      </c>
      <c r="F734" s="40" t="s">
        <v>331</v>
      </c>
      <c r="G734" s="41" t="s">
        <v>45</v>
      </c>
      <c r="H734" s="66">
        <f>H736</f>
        <v>23000</v>
      </c>
      <c r="I734" s="66">
        <f t="shared" ref="I734:M734" si="2164">I736</f>
        <v>23000</v>
      </c>
      <c r="J734" s="66">
        <f t="shared" si="2164"/>
        <v>23000</v>
      </c>
      <c r="K734" s="66">
        <f t="shared" si="2164"/>
        <v>0</v>
      </c>
      <c r="L734" s="66">
        <f t="shared" si="2164"/>
        <v>0</v>
      </c>
      <c r="M734" s="66">
        <f t="shared" si="2164"/>
        <v>0</v>
      </c>
      <c r="N734" s="66">
        <f t="shared" ref="N734:N830" si="2165">H734+K734</f>
        <v>23000</v>
      </c>
      <c r="O734" s="66">
        <f t="shared" ref="O734:O830" si="2166">I734+L734</f>
        <v>23000</v>
      </c>
      <c r="P734" s="66">
        <f t="shared" ref="P734:P830" si="2167">J734+M734</f>
        <v>23000</v>
      </c>
      <c r="Q734" s="66">
        <f t="shared" ref="Q734:S734" si="2168">Q736</f>
        <v>0</v>
      </c>
      <c r="R734" s="66">
        <f t="shared" si="2168"/>
        <v>0</v>
      </c>
      <c r="S734" s="66">
        <f t="shared" si="2168"/>
        <v>0</v>
      </c>
      <c r="T734" s="66">
        <f t="shared" si="1936"/>
        <v>23000</v>
      </c>
      <c r="U734" s="66">
        <f t="shared" si="1937"/>
        <v>23000</v>
      </c>
      <c r="V734" s="66">
        <f t="shared" si="1938"/>
        <v>23000</v>
      </c>
      <c r="W734" s="66">
        <f t="shared" ref="W734:Y734" si="2169">W736</f>
        <v>0</v>
      </c>
      <c r="X734" s="66">
        <f t="shared" si="2169"/>
        <v>0</v>
      </c>
      <c r="Y734" s="66">
        <f t="shared" si="2169"/>
        <v>0</v>
      </c>
      <c r="Z734" s="66">
        <f t="shared" si="1939"/>
        <v>23000</v>
      </c>
      <c r="AA734" s="66">
        <f t="shared" si="1940"/>
        <v>23000</v>
      </c>
      <c r="AB734" s="66">
        <f t="shared" si="1941"/>
        <v>23000</v>
      </c>
      <c r="AC734" s="66">
        <f t="shared" ref="AC734:AE734" si="2170">AC736</f>
        <v>0</v>
      </c>
      <c r="AD734" s="66">
        <f t="shared" si="2170"/>
        <v>0</v>
      </c>
      <c r="AE734" s="66">
        <f t="shared" si="2170"/>
        <v>0</v>
      </c>
      <c r="AF734" s="66">
        <f t="shared" si="1942"/>
        <v>23000</v>
      </c>
      <c r="AG734" s="66">
        <f t="shared" si="1943"/>
        <v>23000</v>
      </c>
      <c r="AH734" s="66">
        <f t="shared" si="1944"/>
        <v>23000</v>
      </c>
      <c r="AI734" s="66">
        <f t="shared" ref="AI734:AK734" si="2171">AI736</f>
        <v>0</v>
      </c>
      <c r="AJ734" s="66">
        <f t="shared" si="2171"/>
        <v>0</v>
      </c>
      <c r="AK734" s="66">
        <f t="shared" si="2171"/>
        <v>0</v>
      </c>
      <c r="AL734" s="66">
        <f t="shared" si="1946"/>
        <v>23000</v>
      </c>
      <c r="AM734" s="66">
        <f t="shared" si="1947"/>
        <v>23000</v>
      </c>
      <c r="AN734" s="66">
        <f t="shared" si="1948"/>
        <v>23000</v>
      </c>
      <c r="AO734" s="66">
        <f>AO735+AO736</f>
        <v>4545.0599999999995</v>
      </c>
      <c r="AP734" s="66">
        <f t="shared" ref="AP734:AQ734" si="2172">AP735+AP736</f>
        <v>0</v>
      </c>
      <c r="AQ734" s="66">
        <f t="shared" si="2172"/>
        <v>0</v>
      </c>
      <c r="AR734" s="66">
        <f t="shared" si="1950"/>
        <v>27545.059999999998</v>
      </c>
      <c r="AS734" s="66">
        <f t="shared" si="1951"/>
        <v>23000</v>
      </c>
      <c r="AT734" s="66">
        <f t="shared" si="1952"/>
        <v>23000</v>
      </c>
    </row>
    <row r="735" spans="1:46" customFormat="1">
      <c r="A735" s="123"/>
      <c r="B735" s="77" t="s">
        <v>461</v>
      </c>
      <c r="C735" s="40" t="s">
        <v>52</v>
      </c>
      <c r="D735" s="40" t="s">
        <v>21</v>
      </c>
      <c r="E735" s="40" t="s">
        <v>99</v>
      </c>
      <c r="F735" s="40" t="s">
        <v>331</v>
      </c>
      <c r="G735" s="41" t="s">
        <v>460</v>
      </c>
      <c r="H735" s="66"/>
      <c r="I735" s="66"/>
      <c r="J735" s="66"/>
      <c r="K735" s="66"/>
      <c r="L735" s="66"/>
      <c r="M735" s="66"/>
      <c r="N735" s="66"/>
      <c r="O735" s="66"/>
      <c r="P735" s="66"/>
      <c r="Q735" s="66"/>
      <c r="R735" s="66"/>
      <c r="S735" s="66"/>
      <c r="T735" s="66"/>
      <c r="U735" s="66"/>
      <c r="V735" s="66"/>
      <c r="W735" s="66"/>
      <c r="X735" s="66"/>
      <c r="Y735" s="66"/>
      <c r="Z735" s="66"/>
      <c r="AA735" s="66"/>
      <c r="AB735" s="66"/>
      <c r="AC735" s="66"/>
      <c r="AD735" s="66"/>
      <c r="AE735" s="66"/>
      <c r="AF735" s="66"/>
      <c r="AG735" s="66"/>
      <c r="AH735" s="66"/>
      <c r="AI735" s="66"/>
      <c r="AJ735" s="66"/>
      <c r="AK735" s="66"/>
      <c r="AL735" s="66"/>
      <c r="AM735" s="66"/>
      <c r="AN735" s="66"/>
      <c r="AO735" s="66">
        <v>2195.06</v>
      </c>
      <c r="AP735" s="66"/>
      <c r="AQ735" s="66"/>
      <c r="AR735" s="66">
        <f t="shared" ref="AR735" si="2173">AL735+AO735</f>
        <v>2195.06</v>
      </c>
      <c r="AS735" s="66">
        <f t="shared" ref="AS735" si="2174">AM735+AP735</f>
        <v>0</v>
      </c>
      <c r="AT735" s="66">
        <f t="shared" ref="AT735" si="2175">AN735+AQ735</f>
        <v>0</v>
      </c>
    </row>
    <row r="736" spans="1:46" customFormat="1">
      <c r="A736" s="123"/>
      <c r="B736" s="164" t="s">
        <v>55</v>
      </c>
      <c r="C736" s="40" t="s">
        <v>52</v>
      </c>
      <c r="D736" s="40" t="s">
        <v>21</v>
      </c>
      <c r="E736" s="40" t="s">
        <v>99</v>
      </c>
      <c r="F736" s="40" t="s">
        <v>331</v>
      </c>
      <c r="G736" s="41" t="s">
        <v>56</v>
      </c>
      <c r="H736" s="66">
        <v>23000</v>
      </c>
      <c r="I736" s="66">
        <v>23000</v>
      </c>
      <c r="J736" s="66">
        <v>23000</v>
      </c>
      <c r="K736" s="66"/>
      <c r="L736" s="66"/>
      <c r="M736" s="66"/>
      <c r="N736" s="66">
        <f t="shared" si="2165"/>
        <v>23000</v>
      </c>
      <c r="O736" s="66">
        <f t="shared" si="2166"/>
        <v>23000</v>
      </c>
      <c r="P736" s="66">
        <f t="shared" si="2167"/>
        <v>23000</v>
      </c>
      <c r="Q736" s="66"/>
      <c r="R736" s="66"/>
      <c r="S736" s="66"/>
      <c r="T736" s="66">
        <f t="shared" si="1936"/>
        <v>23000</v>
      </c>
      <c r="U736" s="66">
        <f t="shared" si="1937"/>
        <v>23000</v>
      </c>
      <c r="V736" s="66">
        <f t="shared" si="1938"/>
        <v>23000</v>
      </c>
      <c r="W736" s="66"/>
      <c r="X736" s="66"/>
      <c r="Y736" s="66"/>
      <c r="Z736" s="66">
        <f t="shared" si="1939"/>
        <v>23000</v>
      </c>
      <c r="AA736" s="66">
        <f t="shared" si="1940"/>
        <v>23000</v>
      </c>
      <c r="AB736" s="66">
        <f t="shared" si="1941"/>
        <v>23000</v>
      </c>
      <c r="AC736" s="66"/>
      <c r="AD736" s="66"/>
      <c r="AE736" s="66"/>
      <c r="AF736" s="66">
        <f t="shared" si="1942"/>
        <v>23000</v>
      </c>
      <c r="AG736" s="66">
        <f t="shared" si="1943"/>
        <v>23000</v>
      </c>
      <c r="AH736" s="66">
        <f t="shared" si="1944"/>
        <v>23000</v>
      </c>
      <c r="AI736" s="66"/>
      <c r="AJ736" s="66"/>
      <c r="AK736" s="66"/>
      <c r="AL736" s="66">
        <f t="shared" si="1946"/>
        <v>23000</v>
      </c>
      <c r="AM736" s="66">
        <f t="shared" si="1947"/>
        <v>23000</v>
      </c>
      <c r="AN736" s="66">
        <f t="shared" si="1948"/>
        <v>23000</v>
      </c>
      <c r="AO736" s="66">
        <v>2350</v>
      </c>
      <c r="AP736" s="66"/>
      <c r="AQ736" s="66"/>
      <c r="AR736" s="66">
        <f t="shared" si="1950"/>
        <v>25350</v>
      </c>
      <c r="AS736" s="66">
        <f t="shared" si="1951"/>
        <v>23000</v>
      </c>
      <c r="AT736" s="66">
        <f t="shared" si="1952"/>
        <v>23000</v>
      </c>
    </row>
    <row r="737" spans="1:46" customFormat="1" ht="25.5">
      <c r="A737" s="123"/>
      <c r="B737" s="80" t="s">
        <v>332</v>
      </c>
      <c r="C737" s="40" t="s">
        <v>52</v>
      </c>
      <c r="D737" s="40" t="s">
        <v>21</v>
      </c>
      <c r="E737" s="40" t="s">
        <v>99</v>
      </c>
      <c r="F737" s="40" t="s">
        <v>333</v>
      </c>
      <c r="G737" s="41"/>
      <c r="H737" s="66">
        <f>H738</f>
        <v>1500000</v>
      </c>
      <c r="I737" s="66">
        <f t="shared" ref="I737:M738" si="2176">I738</f>
        <v>0</v>
      </c>
      <c r="J737" s="66">
        <f t="shared" si="2176"/>
        <v>0</v>
      </c>
      <c r="K737" s="66">
        <f t="shared" si="2176"/>
        <v>0</v>
      </c>
      <c r="L737" s="66">
        <f t="shared" si="2176"/>
        <v>0</v>
      </c>
      <c r="M737" s="66">
        <f t="shared" si="2176"/>
        <v>0</v>
      </c>
      <c r="N737" s="66">
        <f t="shared" si="2165"/>
        <v>1500000</v>
      </c>
      <c r="O737" s="66">
        <f t="shared" si="2166"/>
        <v>0</v>
      </c>
      <c r="P737" s="66">
        <f t="shared" si="2167"/>
        <v>0</v>
      </c>
      <c r="Q737" s="66">
        <f t="shared" ref="Q737:S738" si="2177">Q738</f>
        <v>0</v>
      </c>
      <c r="R737" s="66">
        <f t="shared" si="2177"/>
        <v>0</v>
      </c>
      <c r="S737" s="66">
        <f t="shared" si="2177"/>
        <v>0</v>
      </c>
      <c r="T737" s="66">
        <f t="shared" si="1936"/>
        <v>1500000</v>
      </c>
      <c r="U737" s="66">
        <f t="shared" si="1937"/>
        <v>0</v>
      </c>
      <c r="V737" s="66">
        <f t="shared" si="1938"/>
        <v>0</v>
      </c>
      <c r="W737" s="66">
        <f t="shared" ref="W737:Y738" si="2178">W738</f>
        <v>0</v>
      </c>
      <c r="X737" s="66">
        <f t="shared" si="2178"/>
        <v>0</v>
      </c>
      <c r="Y737" s="66">
        <f t="shared" si="2178"/>
        <v>0</v>
      </c>
      <c r="Z737" s="66">
        <f t="shared" si="1939"/>
        <v>1500000</v>
      </c>
      <c r="AA737" s="66">
        <f t="shared" si="1940"/>
        <v>0</v>
      </c>
      <c r="AB737" s="66">
        <f t="shared" si="1941"/>
        <v>0</v>
      </c>
      <c r="AC737" s="66">
        <f t="shared" ref="AC737:AE738" si="2179">AC738</f>
        <v>0</v>
      </c>
      <c r="AD737" s="66">
        <f t="shared" si="2179"/>
        <v>0</v>
      </c>
      <c r="AE737" s="66">
        <f t="shared" si="2179"/>
        <v>0</v>
      </c>
      <c r="AF737" s="66">
        <f t="shared" si="1942"/>
        <v>1500000</v>
      </c>
      <c r="AG737" s="66">
        <f t="shared" si="1943"/>
        <v>0</v>
      </c>
      <c r="AH737" s="66">
        <f t="shared" si="1944"/>
        <v>0</v>
      </c>
      <c r="AI737" s="66">
        <f t="shared" ref="AI737:AK738" si="2180">AI738</f>
        <v>-1500000</v>
      </c>
      <c r="AJ737" s="66">
        <f t="shared" si="2180"/>
        <v>0</v>
      </c>
      <c r="AK737" s="66">
        <f t="shared" si="2180"/>
        <v>0</v>
      </c>
      <c r="AL737" s="66">
        <f t="shared" si="1946"/>
        <v>0</v>
      </c>
      <c r="AM737" s="66">
        <f t="shared" si="1947"/>
        <v>0</v>
      </c>
      <c r="AN737" s="66">
        <f t="shared" si="1948"/>
        <v>0</v>
      </c>
      <c r="AO737" s="66">
        <f t="shared" ref="AO737:AQ738" si="2181">AO738</f>
        <v>0</v>
      </c>
      <c r="AP737" s="66">
        <f t="shared" si="2181"/>
        <v>0</v>
      </c>
      <c r="AQ737" s="66">
        <f t="shared" si="2181"/>
        <v>0</v>
      </c>
      <c r="AR737" s="66">
        <f t="shared" si="1950"/>
        <v>0</v>
      </c>
      <c r="AS737" s="66">
        <f t="shared" si="1951"/>
        <v>0</v>
      </c>
      <c r="AT737" s="66">
        <f t="shared" si="1952"/>
        <v>0</v>
      </c>
    </row>
    <row r="738" spans="1:46" customFormat="1" ht="25.5">
      <c r="A738" s="123"/>
      <c r="B738" s="136" t="s">
        <v>207</v>
      </c>
      <c r="C738" s="40" t="s">
        <v>52</v>
      </c>
      <c r="D738" s="40" t="s">
        <v>21</v>
      </c>
      <c r="E738" s="40" t="s">
        <v>99</v>
      </c>
      <c r="F738" s="40" t="s">
        <v>333</v>
      </c>
      <c r="G738" s="41" t="s">
        <v>32</v>
      </c>
      <c r="H738" s="66">
        <f>H739</f>
        <v>1500000</v>
      </c>
      <c r="I738" s="66">
        <f t="shared" si="2176"/>
        <v>0</v>
      </c>
      <c r="J738" s="66">
        <f t="shared" si="2176"/>
        <v>0</v>
      </c>
      <c r="K738" s="66">
        <f t="shared" si="2176"/>
        <v>0</v>
      </c>
      <c r="L738" s="66">
        <f t="shared" si="2176"/>
        <v>0</v>
      </c>
      <c r="M738" s="66">
        <f t="shared" si="2176"/>
        <v>0</v>
      </c>
      <c r="N738" s="66">
        <f t="shared" si="2165"/>
        <v>1500000</v>
      </c>
      <c r="O738" s="66">
        <f t="shared" si="2166"/>
        <v>0</v>
      </c>
      <c r="P738" s="66">
        <f t="shared" si="2167"/>
        <v>0</v>
      </c>
      <c r="Q738" s="66">
        <f t="shared" si="2177"/>
        <v>0</v>
      </c>
      <c r="R738" s="66">
        <f t="shared" si="2177"/>
        <v>0</v>
      </c>
      <c r="S738" s="66">
        <f t="shared" si="2177"/>
        <v>0</v>
      </c>
      <c r="T738" s="66">
        <f t="shared" si="1936"/>
        <v>1500000</v>
      </c>
      <c r="U738" s="66">
        <f t="shared" si="1937"/>
        <v>0</v>
      </c>
      <c r="V738" s="66">
        <f t="shared" si="1938"/>
        <v>0</v>
      </c>
      <c r="W738" s="66">
        <f t="shared" si="2178"/>
        <v>0</v>
      </c>
      <c r="X738" s="66">
        <f t="shared" si="2178"/>
        <v>0</v>
      </c>
      <c r="Y738" s="66">
        <f t="shared" si="2178"/>
        <v>0</v>
      </c>
      <c r="Z738" s="66">
        <f t="shared" si="1939"/>
        <v>1500000</v>
      </c>
      <c r="AA738" s="66">
        <f t="shared" si="1940"/>
        <v>0</v>
      </c>
      <c r="AB738" s="66">
        <f t="shared" si="1941"/>
        <v>0</v>
      </c>
      <c r="AC738" s="66">
        <f t="shared" si="2179"/>
        <v>0</v>
      </c>
      <c r="AD738" s="66">
        <f t="shared" si="2179"/>
        <v>0</v>
      </c>
      <c r="AE738" s="66">
        <f t="shared" si="2179"/>
        <v>0</v>
      </c>
      <c r="AF738" s="66">
        <f t="shared" si="1942"/>
        <v>1500000</v>
      </c>
      <c r="AG738" s="66">
        <f t="shared" si="1943"/>
        <v>0</v>
      </c>
      <c r="AH738" s="66">
        <f t="shared" si="1944"/>
        <v>0</v>
      </c>
      <c r="AI738" s="66">
        <f t="shared" si="2180"/>
        <v>-1500000</v>
      </c>
      <c r="AJ738" s="66">
        <f t="shared" si="2180"/>
        <v>0</v>
      </c>
      <c r="AK738" s="66">
        <f t="shared" si="2180"/>
        <v>0</v>
      </c>
      <c r="AL738" s="66">
        <f t="shared" si="1946"/>
        <v>0</v>
      </c>
      <c r="AM738" s="66">
        <f t="shared" si="1947"/>
        <v>0</v>
      </c>
      <c r="AN738" s="66">
        <f t="shared" si="1948"/>
        <v>0</v>
      </c>
      <c r="AO738" s="66">
        <f t="shared" si="2181"/>
        <v>0</v>
      </c>
      <c r="AP738" s="66">
        <f t="shared" si="2181"/>
        <v>0</v>
      </c>
      <c r="AQ738" s="66">
        <f t="shared" si="2181"/>
        <v>0</v>
      </c>
      <c r="AR738" s="66">
        <f t="shared" si="1950"/>
        <v>0</v>
      </c>
      <c r="AS738" s="66">
        <f t="shared" si="1951"/>
        <v>0</v>
      </c>
      <c r="AT738" s="66">
        <f t="shared" si="1952"/>
        <v>0</v>
      </c>
    </row>
    <row r="739" spans="1:46" customFormat="1" ht="25.5">
      <c r="A739" s="123"/>
      <c r="B739" s="77" t="s">
        <v>34</v>
      </c>
      <c r="C739" s="40" t="s">
        <v>52</v>
      </c>
      <c r="D739" s="40" t="s">
        <v>21</v>
      </c>
      <c r="E739" s="40" t="s">
        <v>99</v>
      </c>
      <c r="F739" s="40" t="s">
        <v>333</v>
      </c>
      <c r="G739" s="41" t="s">
        <v>33</v>
      </c>
      <c r="H739" s="67">
        <v>1500000</v>
      </c>
      <c r="I739" s="66"/>
      <c r="J739" s="66"/>
      <c r="K739" s="67"/>
      <c r="L739" s="66"/>
      <c r="M739" s="66"/>
      <c r="N739" s="67">
        <f t="shared" si="2165"/>
        <v>1500000</v>
      </c>
      <c r="O739" s="66">
        <f t="shared" si="2166"/>
        <v>0</v>
      </c>
      <c r="P739" s="66">
        <f t="shared" si="2167"/>
        <v>0</v>
      </c>
      <c r="Q739" s="67"/>
      <c r="R739" s="66"/>
      <c r="S739" s="66"/>
      <c r="T739" s="67">
        <f t="shared" si="1936"/>
        <v>1500000</v>
      </c>
      <c r="U739" s="66">
        <f t="shared" si="1937"/>
        <v>0</v>
      </c>
      <c r="V739" s="66">
        <f t="shared" si="1938"/>
        <v>0</v>
      </c>
      <c r="W739" s="67"/>
      <c r="X739" s="66"/>
      <c r="Y739" s="66"/>
      <c r="Z739" s="67">
        <f t="shared" si="1939"/>
        <v>1500000</v>
      </c>
      <c r="AA739" s="66">
        <f t="shared" si="1940"/>
        <v>0</v>
      </c>
      <c r="AB739" s="66">
        <f t="shared" si="1941"/>
        <v>0</v>
      </c>
      <c r="AC739" s="67"/>
      <c r="AD739" s="66"/>
      <c r="AE739" s="66"/>
      <c r="AF739" s="67">
        <f t="shared" si="1942"/>
        <v>1500000</v>
      </c>
      <c r="AG739" s="66">
        <f t="shared" si="1943"/>
        <v>0</v>
      </c>
      <c r="AH739" s="66">
        <f t="shared" si="1944"/>
        <v>0</v>
      </c>
      <c r="AI739" s="67">
        <v>-1500000</v>
      </c>
      <c r="AJ739" s="66"/>
      <c r="AK739" s="66"/>
      <c r="AL739" s="67">
        <f t="shared" si="1946"/>
        <v>0</v>
      </c>
      <c r="AM739" s="66">
        <f t="shared" si="1947"/>
        <v>0</v>
      </c>
      <c r="AN739" s="66">
        <f t="shared" si="1948"/>
        <v>0</v>
      </c>
      <c r="AO739" s="67"/>
      <c r="AP739" s="66"/>
      <c r="AQ739" s="66"/>
      <c r="AR739" s="67">
        <f t="shared" si="1950"/>
        <v>0</v>
      </c>
      <c r="AS739" s="66">
        <f t="shared" si="1951"/>
        <v>0</v>
      </c>
      <c r="AT739" s="66">
        <f t="shared" si="1952"/>
        <v>0</v>
      </c>
    </row>
    <row r="740" spans="1:46" customFormat="1">
      <c r="A740" s="123"/>
      <c r="B740" s="186" t="s">
        <v>304</v>
      </c>
      <c r="C740" s="40" t="s">
        <v>52</v>
      </c>
      <c r="D740" s="40" t="s">
        <v>21</v>
      </c>
      <c r="E740" s="40" t="s">
        <v>99</v>
      </c>
      <c r="F740" s="40" t="s">
        <v>128</v>
      </c>
      <c r="G740" s="41"/>
      <c r="H740" s="66">
        <f>H745</f>
        <v>3382000</v>
      </c>
      <c r="I740" s="66">
        <f t="shared" ref="I740:M740" si="2182">I745</f>
        <v>2000000</v>
      </c>
      <c r="J740" s="66">
        <f t="shared" si="2182"/>
        <v>1500000</v>
      </c>
      <c r="K740" s="66">
        <f t="shared" si="2182"/>
        <v>0</v>
      </c>
      <c r="L740" s="66">
        <f t="shared" si="2182"/>
        <v>0</v>
      </c>
      <c r="M740" s="66">
        <f t="shared" si="2182"/>
        <v>0</v>
      </c>
      <c r="N740" s="66">
        <f t="shared" si="2165"/>
        <v>3382000</v>
      </c>
      <c r="O740" s="66">
        <f t="shared" si="2166"/>
        <v>2000000</v>
      </c>
      <c r="P740" s="66">
        <f t="shared" si="2167"/>
        <v>1500000</v>
      </c>
      <c r="Q740" s="66">
        <f>Q741+Q743+Q745</f>
        <v>-1556090</v>
      </c>
      <c r="R740" s="66">
        <f t="shared" ref="R740:S740" si="2183">R741+R743+R745</f>
        <v>0</v>
      </c>
      <c r="S740" s="66">
        <f t="shared" si="2183"/>
        <v>0</v>
      </c>
      <c r="T740" s="66">
        <f t="shared" si="1936"/>
        <v>1825910</v>
      </c>
      <c r="U740" s="66">
        <f t="shared" si="1937"/>
        <v>2000000</v>
      </c>
      <c r="V740" s="66">
        <f t="shared" si="1938"/>
        <v>1500000</v>
      </c>
      <c r="W740" s="66">
        <f>W741+W743+W745</f>
        <v>-261974.19</v>
      </c>
      <c r="X740" s="66">
        <f t="shared" ref="X740:Y740" si="2184">X741+X743+X745</f>
        <v>0</v>
      </c>
      <c r="Y740" s="66">
        <f t="shared" si="2184"/>
        <v>0</v>
      </c>
      <c r="Z740" s="66">
        <f t="shared" si="1939"/>
        <v>1563935.81</v>
      </c>
      <c r="AA740" s="66">
        <f t="shared" si="1940"/>
        <v>2000000</v>
      </c>
      <c r="AB740" s="66">
        <f t="shared" si="1941"/>
        <v>1500000</v>
      </c>
      <c r="AC740" s="66">
        <f>AC741+AC743+AC745</f>
        <v>634296.41</v>
      </c>
      <c r="AD740" s="66">
        <f t="shared" ref="AD740:AE740" si="2185">AD741+AD743+AD745</f>
        <v>0</v>
      </c>
      <c r="AE740" s="66">
        <f t="shared" si="2185"/>
        <v>0</v>
      </c>
      <c r="AF740" s="66">
        <f t="shared" si="1942"/>
        <v>2198232.2200000002</v>
      </c>
      <c r="AG740" s="66">
        <f t="shared" si="1943"/>
        <v>2000000</v>
      </c>
      <c r="AH740" s="66">
        <f t="shared" si="1944"/>
        <v>1500000</v>
      </c>
      <c r="AI740" s="66">
        <f>AI741+AI743+AI745</f>
        <v>-35204.090000000011</v>
      </c>
      <c r="AJ740" s="66">
        <f t="shared" ref="AJ740:AK740" si="2186">AJ741+AJ743+AJ745</f>
        <v>0</v>
      </c>
      <c r="AK740" s="66">
        <f t="shared" si="2186"/>
        <v>0</v>
      </c>
      <c r="AL740" s="66">
        <f t="shared" si="1946"/>
        <v>2163028.1300000004</v>
      </c>
      <c r="AM740" s="66">
        <f t="shared" si="1947"/>
        <v>2000000</v>
      </c>
      <c r="AN740" s="66">
        <f t="shared" si="1948"/>
        <v>1500000</v>
      </c>
      <c r="AO740" s="66">
        <f>AO741+AO743+AO745</f>
        <v>-180200</v>
      </c>
      <c r="AP740" s="66">
        <f t="shared" ref="AP740:AQ740" si="2187">AP741+AP743+AP745</f>
        <v>0</v>
      </c>
      <c r="AQ740" s="66">
        <f t="shared" si="2187"/>
        <v>0</v>
      </c>
      <c r="AR740" s="66">
        <f t="shared" si="1950"/>
        <v>1982828.1300000004</v>
      </c>
      <c r="AS740" s="66">
        <f t="shared" si="1951"/>
        <v>2000000</v>
      </c>
      <c r="AT740" s="66">
        <f t="shared" si="1952"/>
        <v>1500000</v>
      </c>
    </row>
    <row r="741" spans="1:46" customFormat="1" ht="25.5">
      <c r="A741" s="123"/>
      <c r="B741" s="136" t="s">
        <v>207</v>
      </c>
      <c r="C741" s="40" t="s">
        <v>52</v>
      </c>
      <c r="D741" s="40" t="s">
        <v>21</v>
      </c>
      <c r="E741" s="40" t="s">
        <v>99</v>
      </c>
      <c r="F741" s="40" t="s">
        <v>128</v>
      </c>
      <c r="G741" s="41" t="s">
        <v>32</v>
      </c>
      <c r="H741" s="66"/>
      <c r="I741" s="66"/>
      <c r="J741" s="66"/>
      <c r="K741" s="66"/>
      <c r="L741" s="66"/>
      <c r="M741" s="66"/>
      <c r="N741" s="66"/>
      <c r="O741" s="66"/>
      <c r="P741" s="66"/>
      <c r="Q741" s="66">
        <f>Q742</f>
        <v>127793.76</v>
      </c>
      <c r="R741" s="66">
        <f t="shared" ref="R741:S741" si="2188">R742</f>
        <v>0</v>
      </c>
      <c r="S741" s="66">
        <f t="shared" si="2188"/>
        <v>0</v>
      </c>
      <c r="T741" s="66">
        <f t="shared" ref="T741:T742" si="2189">N741+Q741</f>
        <v>127793.76</v>
      </c>
      <c r="U741" s="66">
        <f t="shared" ref="U741:U742" si="2190">O741+R741</f>
        <v>0</v>
      </c>
      <c r="V741" s="66">
        <f t="shared" ref="V741:V742" si="2191">P741+S741</f>
        <v>0</v>
      </c>
      <c r="W741" s="66">
        <f>W742</f>
        <v>32299</v>
      </c>
      <c r="X741" s="66">
        <f t="shared" ref="X741:Y741" si="2192">X742</f>
        <v>0</v>
      </c>
      <c r="Y741" s="66">
        <f t="shared" si="2192"/>
        <v>0</v>
      </c>
      <c r="Z741" s="66">
        <f t="shared" si="1939"/>
        <v>160092.76</v>
      </c>
      <c r="AA741" s="66">
        <f t="shared" si="1940"/>
        <v>0</v>
      </c>
      <c r="AB741" s="66">
        <f t="shared" si="1941"/>
        <v>0</v>
      </c>
      <c r="AC741" s="66">
        <f>AC742</f>
        <v>25390</v>
      </c>
      <c r="AD741" s="66">
        <f t="shared" ref="AD741:AE741" si="2193">AD742</f>
        <v>0</v>
      </c>
      <c r="AE741" s="66">
        <f t="shared" si="2193"/>
        <v>0</v>
      </c>
      <c r="AF741" s="66">
        <f t="shared" si="1942"/>
        <v>185482.76</v>
      </c>
      <c r="AG741" s="66">
        <f t="shared" si="1943"/>
        <v>0</v>
      </c>
      <c r="AH741" s="66">
        <f t="shared" si="1944"/>
        <v>0</v>
      </c>
      <c r="AI741" s="66">
        <f>AI742</f>
        <v>118770.17</v>
      </c>
      <c r="AJ741" s="66">
        <f t="shared" ref="AJ741:AK741" si="2194">AJ742</f>
        <v>0</v>
      </c>
      <c r="AK741" s="66">
        <f t="shared" si="2194"/>
        <v>0</v>
      </c>
      <c r="AL741" s="66">
        <f t="shared" si="1946"/>
        <v>304252.93</v>
      </c>
      <c r="AM741" s="66">
        <f t="shared" si="1947"/>
        <v>0</v>
      </c>
      <c r="AN741" s="66">
        <f t="shared" si="1948"/>
        <v>0</v>
      </c>
      <c r="AO741" s="66">
        <f>AO742</f>
        <v>685000</v>
      </c>
      <c r="AP741" s="66">
        <f t="shared" ref="AP741:AQ741" si="2195">AP742</f>
        <v>0</v>
      </c>
      <c r="AQ741" s="66">
        <f t="shared" si="2195"/>
        <v>0</v>
      </c>
      <c r="AR741" s="66">
        <f t="shared" si="1950"/>
        <v>989252.92999999993</v>
      </c>
      <c r="AS741" s="66">
        <f t="shared" si="1951"/>
        <v>0</v>
      </c>
      <c r="AT741" s="66">
        <f t="shared" si="1952"/>
        <v>0</v>
      </c>
    </row>
    <row r="742" spans="1:46" customFormat="1" ht="25.5">
      <c r="A742" s="123"/>
      <c r="B742" s="77" t="s">
        <v>34</v>
      </c>
      <c r="C742" s="40" t="s">
        <v>52</v>
      </c>
      <c r="D742" s="40" t="s">
        <v>21</v>
      </c>
      <c r="E742" s="40" t="s">
        <v>99</v>
      </c>
      <c r="F742" s="40" t="s">
        <v>128</v>
      </c>
      <c r="G742" s="41" t="s">
        <v>33</v>
      </c>
      <c r="H742" s="66"/>
      <c r="I742" s="66"/>
      <c r="J742" s="66"/>
      <c r="K742" s="66"/>
      <c r="L742" s="66"/>
      <c r="M742" s="66"/>
      <c r="N742" s="66"/>
      <c r="O742" s="66"/>
      <c r="P742" s="66"/>
      <c r="Q742" s="66">
        <v>127793.76</v>
      </c>
      <c r="R742" s="66"/>
      <c r="S742" s="66"/>
      <c r="T742" s="66">
        <f t="shared" si="2189"/>
        <v>127793.76</v>
      </c>
      <c r="U742" s="66">
        <f t="shared" si="2190"/>
        <v>0</v>
      </c>
      <c r="V742" s="66">
        <f t="shared" si="2191"/>
        <v>0</v>
      </c>
      <c r="W742" s="66">
        <v>32299</v>
      </c>
      <c r="X742" s="66"/>
      <c r="Y742" s="66"/>
      <c r="Z742" s="66">
        <f t="shared" si="1939"/>
        <v>160092.76</v>
      </c>
      <c r="AA742" s="66">
        <f t="shared" si="1940"/>
        <v>0</v>
      </c>
      <c r="AB742" s="66">
        <f t="shared" si="1941"/>
        <v>0</v>
      </c>
      <c r="AC742" s="66">
        <v>25390</v>
      </c>
      <c r="AD742" s="66"/>
      <c r="AE742" s="66"/>
      <c r="AF742" s="66">
        <f t="shared" si="1942"/>
        <v>185482.76</v>
      </c>
      <c r="AG742" s="66">
        <f t="shared" si="1943"/>
        <v>0</v>
      </c>
      <c r="AH742" s="66">
        <f t="shared" si="1944"/>
        <v>0</v>
      </c>
      <c r="AI742" s="66">
        <v>118770.17</v>
      </c>
      <c r="AJ742" s="66"/>
      <c r="AK742" s="66"/>
      <c r="AL742" s="66">
        <f t="shared" si="1946"/>
        <v>304252.93</v>
      </c>
      <c r="AM742" s="66">
        <f t="shared" si="1947"/>
        <v>0</v>
      </c>
      <c r="AN742" s="66">
        <f t="shared" si="1948"/>
        <v>0</v>
      </c>
      <c r="AO742" s="66">
        <v>685000</v>
      </c>
      <c r="AP742" s="66"/>
      <c r="AQ742" s="66"/>
      <c r="AR742" s="66">
        <f t="shared" si="1950"/>
        <v>989252.92999999993</v>
      </c>
      <c r="AS742" s="66">
        <f t="shared" si="1951"/>
        <v>0</v>
      </c>
      <c r="AT742" s="66">
        <f t="shared" si="1952"/>
        <v>0</v>
      </c>
    </row>
    <row r="743" spans="1:46" customFormat="1">
      <c r="A743" s="123"/>
      <c r="B743" s="109" t="s">
        <v>35</v>
      </c>
      <c r="C743" s="40" t="s">
        <v>52</v>
      </c>
      <c r="D743" s="40" t="s">
        <v>21</v>
      </c>
      <c r="E743" s="40" t="s">
        <v>99</v>
      </c>
      <c r="F743" s="40" t="s">
        <v>128</v>
      </c>
      <c r="G743" s="41" t="s">
        <v>36</v>
      </c>
      <c r="H743" s="66"/>
      <c r="I743" s="66"/>
      <c r="J743" s="66"/>
      <c r="K743" s="66"/>
      <c r="L743" s="66"/>
      <c r="M743" s="66"/>
      <c r="N743" s="66"/>
      <c r="O743" s="66"/>
      <c r="P743" s="66"/>
      <c r="Q743" s="66">
        <f>Q744</f>
        <v>60000</v>
      </c>
      <c r="R743" s="66">
        <f t="shared" ref="R743:S743" si="2196">R744</f>
        <v>0</v>
      </c>
      <c r="S743" s="66">
        <f t="shared" si="2196"/>
        <v>0</v>
      </c>
      <c r="T743" s="66">
        <f t="shared" ref="T743:T744" si="2197">N743+Q743</f>
        <v>60000</v>
      </c>
      <c r="U743" s="66">
        <f t="shared" ref="U743:U744" si="2198">O743+R743</f>
        <v>0</v>
      </c>
      <c r="V743" s="66">
        <f t="shared" ref="V743:V744" si="2199">P743+S743</f>
        <v>0</v>
      </c>
      <c r="W743" s="66">
        <f>W744</f>
        <v>0</v>
      </c>
      <c r="X743" s="66">
        <f t="shared" ref="X743:Y743" si="2200">X744</f>
        <v>0</v>
      </c>
      <c r="Y743" s="66">
        <f t="shared" si="2200"/>
        <v>0</v>
      </c>
      <c r="Z743" s="66">
        <f t="shared" si="1939"/>
        <v>60000</v>
      </c>
      <c r="AA743" s="66">
        <f t="shared" si="1940"/>
        <v>0</v>
      </c>
      <c r="AB743" s="66">
        <f t="shared" si="1941"/>
        <v>0</v>
      </c>
      <c r="AC743" s="66">
        <f>AC744</f>
        <v>42719</v>
      </c>
      <c r="AD743" s="66">
        <f t="shared" ref="AD743:AE743" si="2201">AD744</f>
        <v>0</v>
      </c>
      <c r="AE743" s="66">
        <f t="shared" si="2201"/>
        <v>0</v>
      </c>
      <c r="AF743" s="66">
        <f t="shared" si="1942"/>
        <v>102719</v>
      </c>
      <c r="AG743" s="66">
        <f t="shared" si="1943"/>
        <v>0</v>
      </c>
      <c r="AH743" s="66">
        <f t="shared" si="1944"/>
        <v>0</v>
      </c>
      <c r="AI743" s="66">
        <f>AI744</f>
        <v>0</v>
      </c>
      <c r="AJ743" s="66">
        <f t="shared" ref="AJ743:AK743" si="2202">AJ744</f>
        <v>0</v>
      </c>
      <c r="AK743" s="66">
        <f t="shared" si="2202"/>
        <v>0</v>
      </c>
      <c r="AL743" s="66">
        <f t="shared" si="1946"/>
        <v>102719</v>
      </c>
      <c r="AM743" s="66">
        <f t="shared" si="1947"/>
        <v>0</v>
      </c>
      <c r="AN743" s="66">
        <f t="shared" si="1948"/>
        <v>0</v>
      </c>
      <c r="AO743" s="66">
        <f>AO744</f>
        <v>0</v>
      </c>
      <c r="AP743" s="66">
        <f t="shared" ref="AP743:AQ743" si="2203">AP744</f>
        <v>0</v>
      </c>
      <c r="AQ743" s="66">
        <f t="shared" si="2203"/>
        <v>0</v>
      </c>
      <c r="AR743" s="66">
        <f t="shared" si="1950"/>
        <v>102719</v>
      </c>
      <c r="AS743" s="66">
        <f t="shared" si="1951"/>
        <v>0</v>
      </c>
      <c r="AT743" s="66">
        <f t="shared" si="1952"/>
        <v>0</v>
      </c>
    </row>
    <row r="744" spans="1:46" customFormat="1">
      <c r="A744" s="123"/>
      <c r="B744" s="77" t="s">
        <v>66</v>
      </c>
      <c r="C744" s="40" t="s">
        <v>52</v>
      </c>
      <c r="D744" s="40" t="s">
        <v>21</v>
      </c>
      <c r="E744" s="40" t="s">
        <v>99</v>
      </c>
      <c r="F744" s="40" t="s">
        <v>128</v>
      </c>
      <c r="G744" s="41" t="s">
        <v>67</v>
      </c>
      <c r="H744" s="66"/>
      <c r="I744" s="66"/>
      <c r="J744" s="66"/>
      <c r="K744" s="66"/>
      <c r="L744" s="66"/>
      <c r="M744" s="66"/>
      <c r="N744" s="66"/>
      <c r="O744" s="66"/>
      <c r="P744" s="66"/>
      <c r="Q744" s="66">
        <v>60000</v>
      </c>
      <c r="R744" s="66"/>
      <c r="S744" s="66"/>
      <c r="T744" s="66">
        <f t="shared" si="2197"/>
        <v>60000</v>
      </c>
      <c r="U744" s="66">
        <f t="shared" si="2198"/>
        <v>0</v>
      </c>
      <c r="V744" s="66">
        <f t="shared" si="2199"/>
        <v>0</v>
      </c>
      <c r="W744" s="66"/>
      <c r="X744" s="66"/>
      <c r="Y744" s="66"/>
      <c r="Z744" s="66">
        <f t="shared" si="1939"/>
        <v>60000</v>
      </c>
      <c r="AA744" s="66">
        <f t="shared" si="1940"/>
        <v>0</v>
      </c>
      <c r="AB744" s="66">
        <f t="shared" si="1941"/>
        <v>0</v>
      </c>
      <c r="AC744" s="66">
        <v>42719</v>
      </c>
      <c r="AD744" s="66"/>
      <c r="AE744" s="66"/>
      <c r="AF744" s="66">
        <f t="shared" si="1942"/>
        <v>102719</v>
      </c>
      <c r="AG744" s="66">
        <f t="shared" si="1943"/>
        <v>0</v>
      </c>
      <c r="AH744" s="66">
        <f t="shared" si="1944"/>
        <v>0</v>
      </c>
      <c r="AI744" s="66"/>
      <c r="AJ744" s="66"/>
      <c r="AK744" s="66"/>
      <c r="AL744" s="66">
        <f t="shared" si="1946"/>
        <v>102719</v>
      </c>
      <c r="AM744" s="66">
        <f t="shared" si="1947"/>
        <v>0</v>
      </c>
      <c r="AN744" s="66">
        <f t="shared" si="1948"/>
        <v>0</v>
      </c>
      <c r="AO744" s="66"/>
      <c r="AP744" s="66"/>
      <c r="AQ744" s="66"/>
      <c r="AR744" s="66">
        <f t="shared" si="1950"/>
        <v>102719</v>
      </c>
      <c r="AS744" s="66">
        <f t="shared" si="1951"/>
        <v>0</v>
      </c>
      <c r="AT744" s="66">
        <f t="shared" si="1952"/>
        <v>0</v>
      </c>
    </row>
    <row r="745" spans="1:46" customFormat="1">
      <c r="A745" s="123"/>
      <c r="B745" s="88" t="s">
        <v>47</v>
      </c>
      <c r="C745" s="40" t="s">
        <v>52</v>
      </c>
      <c r="D745" s="40" t="s">
        <v>21</v>
      </c>
      <c r="E745" s="40" t="s">
        <v>99</v>
      </c>
      <c r="F745" s="40" t="s">
        <v>128</v>
      </c>
      <c r="G745" s="41" t="s">
        <v>45</v>
      </c>
      <c r="H745" s="66">
        <f>H748</f>
        <v>3382000</v>
      </c>
      <c r="I745" s="66">
        <f t="shared" ref="I745:M745" si="2204">I748</f>
        <v>2000000</v>
      </c>
      <c r="J745" s="66">
        <f t="shared" si="2204"/>
        <v>1500000</v>
      </c>
      <c r="K745" s="66">
        <f t="shared" si="2204"/>
        <v>0</v>
      </c>
      <c r="L745" s="66">
        <f t="shared" si="2204"/>
        <v>0</v>
      </c>
      <c r="M745" s="66">
        <f t="shared" si="2204"/>
        <v>0</v>
      </c>
      <c r="N745" s="66">
        <f t="shared" si="2165"/>
        <v>3382000</v>
      </c>
      <c r="O745" s="66">
        <f t="shared" si="2166"/>
        <v>2000000</v>
      </c>
      <c r="P745" s="66">
        <f t="shared" si="2167"/>
        <v>1500000</v>
      </c>
      <c r="Q745" s="66">
        <f t="shared" ref="Q745:S745" si="2205">Q748</f>
        <v>-1743883.76</v>
      </c>
      <c r="R745" s="66">
        <f t="shared" si="2205"/>
        <v>0</v>
      </c>
      <c r="S745" s="66">
        <f t="shared" si="2205"/>
        <v>0</v>
      </c>
      <c r="T745" s="66">
        <f t="shared" si="1936"/>
        <v>1638116.24</v>
      </c>
      <c r="U745" s="66">
        <f t="shared" si="1937"/>
        <v>2000000</v>
      </c>
      <c r="V745" s="66">
        <f t="shared" si="1938"/>
        <v>1500000</v>
      </c>
      <c r="W745" s="66">
        <f>W747+W748</f>
        <v>-294273.19</v>
      </c>
      <c r="X745" s="66">
        <f t="shared" ref="X745:Y745" si="2206">X747+X748</f>
        <v>0</v>
      </c>
      <c r="Y745" s="66">
        <f t="shared" si="2206"/>
        <v>0</v>
      </c>
      <c r="Z745" s="66">
        <f t="shared" si="1939"/>
        <v>1343843.05</v>
      </c>
      <c r="AA745" s="66">
        <f t="shared" si="1940"/>
        <v>2000000</v>
      </c>
      <c r="AB745" s="66">
        <f t="shared" si="1941"/>
        <v>1500000</v>
      </c>
      <c r="AC745" s="66">
        <f>AC746+AC747+AC748</f>
        <v>566187.41</v>
      </c>
      <c r="AD745" s="66">
        <f t="shared" ref="AD745:AE745" si="2207">AD746+AD747+AD748</f>
        <v>0</v>
      </c>
      <c r="AE745" s="66">
        <f t="shared" si="2207"/>
        <v>0</v>
      </c>
      <c r="AF745" s="66">
        <f t="shared" si="1942"/>
        <v>1910030.46</v>
      </c>
      <c r="AG745" s="66">
        <f t="shared" si="1943"/>
        <v>2000000</v>
      </c>
      <c r="AH745" s="66">
        <f t="shared" si="1944"/>
        <v>1500000</v>
      </c>
      <c r="AI745" s="66">
        <f>AI746+AI747+AI748</f>
        <v>-153974.26</v>
      </c>
      <c r="AJ745" s="66">
        <f t="shared" ref="AJ745:AK745" si="2208">AJ746+AJ747+AJ748</f>
        <v>0</v>
      </c>
      <c r="AK745" s="66">
        <f t="shared" si="2208"/>
        <v>0</v>
      </c>
      <c r="AL745" s="66">
        <f t="shared" si="1946"/>
        <v>1756056.2</v>
      </c>
      <c r="AM745" s="66">
        <f t="shared" si="1947"/>
        <v>2000000</v>
      </c>
      <c r="AN745" s="66">
        <f t="shared" si="1948"/>
        <v>1500000</v>
      </c>
      <c r="AO745" s="66">
        <f>AO746+AO747+AO748</f>
        <v>-865200</v>
      </c>
      <c r="AP745" s="66">
        <f t="shared" ref="AP745:AQ745" si="2209">AP746+AP747+AP748</f>
        <v>0</v>
      </c>
      <c r="AQ745" s="66">
        <f t="shared" si="2209"/>
        <v>0</v>
      </c>
      <c r="AR745" s="66">
        <f t="shared" si="1950"/>
        <v>890856.2</v>
      </c>
      <c r="AS745" s="66">
        <f t="shared" si="1951"/>
        <v>2000000</v>
      </c>
      <c r="AT745" s="66">
        <f t="shared" si="1952"/>
        <v>1500000</v>
      </c>
    </row>
    <row r="746" spans="1:46" customFormat="1">
      <c r="A746" s="123"/>
      <c r="B746" s="77" t="s">
        <v>461</v>
      </c>
      <c r="C746" s="40" t="s">
        <v>52</v>
      </c>
      <c r="D746" s="40" t="s">
        <v>21</v>
      </c>
      <c r="E746" s="40" t="s">
        <v>99</v>
      </c>
      <c r="F746" s="40" t="s">
        <v>128</v>
      </c>
      <c r="G746" s="41" t="s">
        <v>460</v>
      </c>
      <c r="H746" s="66"/>
      <c r="I746" s="66"/>
      <c r="J746" s="66"/>
      <c r="K746" s="66"/>
      <c r="L746" s="66"/>
      <c r="M746" s="66"/>
      <c r="N746" s="66"/>
      <c r="O746" s="66"/>
      <c r="P746" s="66"/>
      <c r="Q746" s="66"/>
      <c r="R746" s="66"/>
      <c r="S746" s="66"/>
      <c r="T746" s="66"/>
      <c r="U746" s="66"/>
      <c r="V746" s="66"/>
      <c r="W746" s="66"/>
      <c r="X746" s="66"/>
      <c r="Y746" s="66"/>
      <c r="Z746" s="66"/>
      <c r="AA746" s="66"/>
      <c r="AB746" s="66"/>
      <c r="AC746" s="66">
        <v>20300</v>
      </c>
      <c r="AD746" s="66"/>
      <c r="AE746" s="66"/>
      <c r="AF746" s="66">
        <f t="shared" ref="AF746" si="2210">Z746+AC746</f>
        <v>20300</v>
      </c>
      <c r="AG746" s="66">
        <f t="shared" ref="AG746" si="2211">AA746+AD746</f>
        <v>0</v>
      </c>
      <c r="AH746" s="66">
        <f t="shared" ref="AH746" si="2212">AB746+AE746</f>
        <v>0</v>
      </c>
      <c r="AI746" s="66"/>
      <c r="AJ746" s="66"/>
      <c r="AK746" s="66"/>
      <c r="AL746" s="66">
        <f t="shared" si="1946"/>
        <v>20300</v>
      </c>
      <c r="AM746" s="66">
        <f t="shared" si="1947"/>
        <v>0</v>
      </c>
      <c r="AN746" s="66">
        <f t="shared" si="1948"/>
        <v>0</v>
      </c>
      <c r="AO746" s="66"/>
      <c r="AP746" s="66"/>
      <c r="AQ746" s="66"/>
      <c r="AR746" s="66">
        <f t="shared" si="1950"/>
        <v>20300</v>
      </c>
      <c r="AS746" s="66">
        <f t="shared" si="1951"/>
        <v>0</v>
      </c>
      <c r="AT746" s="66">
        <f t="shared" si="1952"/>
        <v>0</v>
      </c>
    </row>
    <row r="747" spans="1:46" customFormat="1">
      <c r="A747" s="123"/>
      <c r="B747" s="164" t="s">
        <v>55</v>
      </c>
      <c r="C747" s="40" t="s">
        <v>52</v>
      </c>
      <c r="D747" s="40" t="s">
        <v>21</v>
      </c>
      <c r="E747" s="40" t="s">
        <v>99</v>
      </c>
      <c r="F747" s="40" t="s">
        <v>128</v>
      </c>
      <c r="G747" s="41" t="s">
        <v>56</v>
      </c>
      <c r="H747" s="66"/>
      <c r="I747" s="66"/>
      <c r="J747" s="66"/>
      <c r="K747" s="66"/>
      <c r="L747" s="66"/>
      <c r="M747" s="66"/>
      <c r="N747" s="66"/>
      <c r="O747" s="66"/>
      <c r="P747" s="66"/>
      <c r="Q747" s="66"/>
      <c r="R747" s="66"/>
      <c r="S747" s="66"/>
      <c r="T747" s="66"/>
      <c r="U747" s="66"/>
      <c r="V747" s="66"/>
      <c r="W747" s="66">
        <v>10000</v>
      </c>
      <c r="X747" s="66"/>
      <c r="Y747" s="66"/>
      <c r="Z747" s="66">
        <f t="shared" ref="Z747" si="2213">T747+W747</f>
        <v>10000</v>
      </c>
      <c r="AA747" s="66">
        <f t="shared" ref="AA747" si="2214">U747+X747</f>
        <v>0</v>
      </c>
      <c r="AB747" s="66">
        <f t="shared" ref="AB747" si="2215">V747+Y747</f>
        <v>0</v>
      </c>
      <c r="AC747" s="66"/>
      <c r="AD747" s="66"/>
      <c r="AE747" s="66"/>
      <c r="AF747" s="66">
        <f t="shared" si="1942"/>
        <v>10000</v>
      </c>
      <c r="AG747" s="66">
        <f t="shared" si="1943"/>
        <v>0</v>
      </c>
      <c r="AH747" s="66">
        <f t="shared" si="1944"/>
        <v>0</v>
      </c>
      <c r="AI747" s="66"/>
      <c r="AJ747" s="66"/>
      <c r="AK747" s="66"/>
      <c r="AL747" s="66">
        <f t="shared" si="1946"/>
        <v>10000</v>
      </c>
      <c r="AM747" s="66">
        <f t="shared" si="1947"/>
        <v>0</v>
      </c>
      <c r="AN747" s="66">
        <f t="shared" si="1948"/>
        <v>0</v>
      </c>
      <c r="AO747" s="66"/>
      <c r="AP747" s="66"/>
      <c r="AQ747" s="66"/>
      <c r="AR747" s="66">
        <f t="shared" si="1950"/>
        <v>10000</v>
      </c>
      <c r="AS747" s="66">
        <f t="shared" si="1951"/>
        <v>0</v>
      </c>
      <c r="AT747" s="66">
        <f t="shared" si="1952"/>
        <v>0</v>
      </c>
    </row>
    <row r="748" spans="1:46" customFormat="1">
      <c r="A748" s="123"/>
      <c r="B748" s="88" t="s">
        <v>60</v>
      </c>
      <c r="C748" s="40" t="s">
        <v>52</v>
      </c>
      <c r="D748" s="40" t="s">
        <v>21</v>
      </c>
      <c r="E748" s="40" t="s">
        <v>99</v>
      </c>
      <c r="F748" s="40" t="s">
        <v>128</v>
      </c>
      <c r="G748" s="41" t="s">
        <v>61</v>
      </c>
      <c r="H748" s="66">
        <v>3382000</v>
      </c>
      <c r="I748" s="66">
        <v>2000000</v>
      </c>
      <c r="J748" s="66">
        <v>1500000</v>
      </c>
      <c r="K748" s="66"/>
      <c r="L748" s="66"/>
      <c r="M748" s="66"/>
      <c r="N748" s="66">
        <f t="shared" si="2165"/>
        <v>3382000</v>
      </c>
      <c r="O748" s="66">
        <f t="shared" si="2166"/>
        <v>2000000</v>
      </c>
      <c r="P748" s="66">
        <f t="shared" si="2167"/>
        <v>1500000</v>
      </c>
      <c r="Q748" s="66">
        <f>-60000-257793.76-344890-38000-43200-1000000</f>
        <v>-1743883.76</v>
      </c>
      <c r="R748" s="66"/>
      <c r="S748" s="66"/>
      <c r="T748" s="66">
        <f t="shared" si="1936"/>
        <v>1638116.24</v>
      </c>
      <c r="U748" s="66">
        <f t="shared" si="1937"/>
        <v>2000000</v>
      </c>
      <c r="V748" s="66">
        <f t="shared" si="1938"/>
        <v>1500000</v>
      </c>
      <c r="W748" s="66">
        <f>-10000-32299-191131-70843.19</f>
        <v>-304273.19</v>
      </c>
      <c r="X748" s="66"/>
      <c r="Y748" s="66"/>
      <c r="Z748" s="66">
        <f t="shared" si="1939"/>
        <v>1333843.05</v>
      </c>
      <c r="AA748" s="66">
        <f t="shared" si="1940"/>
        <v>2000000</v>
      </c>
      <c r="AB748" s="66">
        <f t="shared" si="1941"/>
        <v>1500000</v>
      </c>
      <c r="AC748" s="66">
        <v>545887.41</v>
      </c>
      <c r="AD748" s="66"/>
      <c r="AE748" s="66"/>
      <c r="AF748" s="66">
        <f t="shared" si="1942"/>
        <v>1879730.46</v>
      </c>
      <c r="AG748" s="66">
        <f t="shared" si="1943"/>
        <v>2000000</v>
      </c>
      <c r="AH748" s="66">
        <f t="shared" si="1944"/>
        <v>1500000</v>
      </c>
      <c r="AI748" s="66">
        <f>43795.91-54705-79000-64065.17</f>
        <v>-153974.26</v>
      </c>
      <c r="AJ748" s="66"/>
      <c r="AK748" s="66"/>
      <c r="AL748" s="66">
        <f t="shared" si="1946"/>
        <v>1725756.2</v>
      </c>
      <c r="AM748" s="66">
        <f t="shared" si="1947"/>
        <v>2000000</v>
      </c>
      <c r="AN748" s="66">
        <f t="shared" si="1948"/>
        <v>1500000</v>
      </c>
      <c r="AO748" s="66">
        <v>-865200</v>
      </c>
      <c r="AP748" s="66"/>
      <c r="AQ748" s="66"/>
      <c r="AR748" s="66">
        <f t="shared" si="1950"/>
        <v>860556.2</v>
      </c>
      <c r="AS748" s="66">
        <f t="shared" si="1951"/>
        <v>2000000</v>
      </c>
      <c r="AT748" s="66">
        <f t="shared" si="1952"/>
        <v>1500000</v>
      </c>
    </row>
    <row r="749" spans="1:46" customFormat="1">
      <c r="A749" s="123"/>
      <c r="B749" s="250" t="s">
        <v>478</v>
      </c>
      <c r="C749" s="222" t="s">
        <v>52</v>
      </c>
      <c r="D749" s="222" t="s">
        <v>21</v>
      </c>
      <c r="E749" s="222" t="s">
        <v>99</v>
      </c>
      <c r="F749" s="222" t="s">
        <v>476</v>
      </c>
      <c r="G749" s="224"/>
      <c r="H749" s="66"/>
      <c r="I749" s="66"/>
      <c r="J749" s="66"/>
      <c r="K749" s="66"/>
      <c r="L749" s="66"/>
      <c r="M749" s="66"/>
      <c r="N749" s="66"/>
      <c r="O749" s="66"/>
      <c r="P749" s="66"/>
      <c r="Q749" s="66"/>
      <c r="R749" s="66"/>
      <c r="S749" s="66"/>
      <c r="T749" s="66"/>
      <c r="U749" s="66"/>
      <c r="V749" s="66"/>
      <c r="W749" s="66"/>
      <c r="X749" s="66"/>
      <c r="Y749" s="66"/>
      <c r="Z749" s="66"/>
      <c r="AA749" s="66"/>
      <c r="AB749" s="66"/>
      <c r="AC749" s="66"/>
      <c r="AD749" s="66"/>
      <c r="AE749" s="66"/>
      <c r="AF749" s="66"/>
      <c r="AG749" s="66"/>
      <c r="AH749" s="66"/>
      <c r="AI749" s="66"/>
      <c r="AJ749" s="66"/>
      <c r="AK749" s="66"/>
      <c r="AL749" s="66"/>
      <c r="AM749" s="66"/>
      <c r="AN749" s="66"/>
      <c r="AO749" s="66">
        <f>AO750</f>
        <v>600000</v>
      </c>
      <c r="AP749" s="66">
        <f t="shared" ref="AP749:AQ750" si="2216">AP750</f>
        <v>0</v>
      </c>
      <c r="AQ749" s="66">
        <f t="shared" si="2216"/>
        <v>0</v>
      </c>
      <c r="AR749" s="66">
        <f t="shared" ref="AR749:AR751" si="2217">AL749+AO749</f>
        <v>600000</v>
      </c>
      <c r="AS749" s="66">
        <f t="shared" ref="AS749:AS751" si="2218">AM749+AP749</f>
        <v>0</v>
      </c>
      <c r="AT749" s="66">
        <f t="shared" ref="AT749:AT751" si="2219">AN749+AQ749</f>
        <v>0</v>
      </c>
    </row>
    <row r="750" spans="1:46" customFormat="1">
      <c r="A750" s="123"/>
      <c r="B750" s="251" t="s">
        <v>47</v>
      </c>
      <c r="C750" s="222" t="s">
        <v>52</v>
      </c>
      <c r="D750" s="222" t="s">
        <v>21</v>
      </c>
      <c r="E750" s="222" t="s">
        <v>99</v>
      </c>
      <c r="F750" s="222" t="s">
        <v>476</v>
      </c>
      <c r="G750" s="224" t="s">
        <v>45</v>
      </c>
      <c r="H750" s="66"/>
      <c r="I750" s="66"/>
      <c r="J750" s="66"/>
      <c r="K750" s="66"/>
      <c r="L750" s="66"/>
      <c r="M750" s="66"/>
      <c r="N750" s="66"/>
      <c r="O750" s="66"/>
      <c r="P750" s="66"/>
      <c r="Q750" s="66"/>
      <c r="R750" s="66"/>
      <c r="S750" s="66"/>
      <c r="T750" s="66"/>
      <c r="U750" s="66"/>
      <c r="V750" s="66"/>
      <c r="W750" s="66"/>
      <c r="X750" s="66"/>
      <c r="Y750" s="66"/>
      <c r="Z750" s="66"/>
      <c r="AA750" s="66"/>
      <c r="AB750" s="66"/>
      <c r="AC750" s="66"/>
      <c r="AD750" s="66"/>
      <c r="AE750" s="66"/>
      <c r="AF750" s="66"/>
      <c r="AG750" s="66"/>
      <c r="AH750" s="66"/>
      <c r="AI750" s="66"/>
      <c r="AJ750" s="66"/>
      <c r="AK750" s="66"/>
      <c r="AL750" s="66"/>
      <c r="AM750" s="66"/>
      <c r="AN750" s="66"/>
      <c r="AO750" s="66">
        <f>AO751</f>
        <v>600000</v>
      </c>
      <c r="AP750" s="66">
        <f t="shared" si="2216"/>
        <v>0</v>
      </c>
      <c r="AQ750" s="66">
        <f t="shared" si="2216"/>
        <v>0</v>
      </c>
      <c r="AR750" s="66">
        <f t="shared" si="2217"/>
        <v>600000</v>
      </c>
      <c r="AS750" s="66">
        <f t="shared" si="2218"/>
        <v>0</v>
      </c>
      <c r="AT750" s="66">
        <f t="shared" si="2219"/>
        <v>0</v>
      </c>
    </row>
    <row r="751" spans="1:46" customFormat="1">
      <c r="A751" s="123"/>
      <c r="B751" s="250" t="s">
        <v>479</v>
      </c>
      <c r="C751" s="222" t="s">
        <v>52</v>
      </c>
      <c r="D751" s="222" t="s">
        <v>21</v>
      </c>
      <c r="E751" s="222" t="s">
        <v>99</v>
      </c>
      <c r="F751" s="222" t="s">
        <v>476</v>
      </c>
      <c r="G751" s="224" t="s">
        <v>477</v>
      </c>
      <c r="H751" s="66"/>
      <c r="I751" s="66"/>
      <c r="J751" s="66"/>
      <c r="K751" s="66"/>
      <c r="L751" s="66"/>
      <c r="M751" s="66"/>
      <c r="N751" s="66"/>
      <c r="O751" s="66"/>
      <c r="P751" s="66"/>
      <c r="Q751" s="66"/>
      <c r="R751" s="66"/>
      <c r="S751" s="66"/>
      <c r="T751" s="66"/>
      <c r="U751" s="66"/>
      <c r="V751" s="66"/>
      <c r="W751" s="66"/>
      <c r="X751" s="66"/>
      <c r="Y751" s="66"/>
      <c r="Z751" s="66"/>
      <c r="AA751" s="66"/>
      <c r="AB751" s="66"/>
      <c r="AC751" s="66"/>
      <c r="AD751" s="66"/>
      <c r="AE751" s="66"/>
      <c r="AF751" s="66"/>
      <c r="AG751" s="66"/>
      <c r="AH751" s="66"/>
      <c r="AI751" s="66"/>
      <c r="AJ751" s="66"/>
      <c r="AK751" s="66"/>
      <c r="AL751" s="66"/>
      <c r="AM751" s="66"/>
      <c r="AN751" s="66"/>
      <c r="AO751" s="66">
        <v>600000</v>
      </c>
      <c r="AP751" s="66"/>
      <c r="AQ751" s="66"/>
      <c r="AR751" s="66">
        <f t="shared" si="2217"/>
        <v>600000</v>
      </c>
      <c r="AS751" s="66">
        <f t="shared" si="2218"/>
        <v>0</v>
      </c>
      <c r="AT751" s="66">
        <f t="shared" si="2219"/>
        <v>0</v>
      </c>
    </row>
    <row r="752" spans="1:46" customFormat="1" ht="38.25">
      <c r="A752" s="123"/>
      <c r="B752" s="88" t="s">
        <v>334</v>
      </c>
      <c r="C752" s="40" t="s">
        <v>52</v>
      </c>
      <c r="D752" s="40" t="s">
        <v>21</v>
      </c>
      <c r="E752" s="40" t="s">
        <v>99</v>
      </c>
      <c r="F752" s="40" t="s">
        <v>130</v>
      </c>
      <c r="G752" s="41"/>
      <c r="H752" s="66">
        <f>H753+H755</f>
        <v>23108089</v>
      </c>
      <c r="I752" s="66">
        <f t="shared" ref="I752:M752" si="2220">I753+I755</f>
        <v>24317200</v>
      </c>
      <c r="J752" s="66">
        <f t="shared" si="2220"/>
        <v>25148300</v>
      </c>
      <c r="K752" s="66">
        <f t="shared" si="2220"/>
        <v>9407967.2100000009</v>
      </c>
      <c r="L752" s="66">
        <f t="shared" si="2220"/>
        <v>0</v>
      </c>
      <c r="M752" s="66">
        <f t="shared" si="2220"/>
        <v>0</v>
      </c>
      <c r="N752" s="66">
        <f t="shared" si="2165"/>
        <v>32516056.210000001</v>
      </c>
      <c r="O752" s="66">
        <f t="shared" si="2166"/>
        <v>24317200</v>
      </c>
      <c r="P752" s="66">
        <f t="shared" si="2167"/>
        <v>25148300</v>
      </c>
      <c r="Q752" s="66">
        <f t="shared" ref="Q752:S752" si="2221">Q753+Q755</f>
        <v>0.88999999989755452</v>
      </c>
      <c r="R752" s="66">
        <f t="shared" si="2221"/>
        <v>0</v>
      </c>
      <c r="S752" s="66">
        <f t="shared" si="2221"/>
        <v>0</v>
      </c>
      <c r="T752" s="66">
        <f t="shared" si="1936"/>
        <v>32516057.100000001</v>
      </c>
      <c r="U752" s="66">
        <f t="shared" si="1937"/>
        <v>24317200</v>
      </c>
      <c r="V752" s="66">
        <f t="shared" si="1938"/>
        <v>25148300</v>
      </c>
      <c r="W752" s="66">
        <f t="shared" ref="W752:Y752" si="2222">W753+W755</f>
        <v>0</v>
      </c>
      <c r="X752" s="66">
        <f t="shared" si="2222"/>
        <v>0</v>
      </c>
      <c r="Y752" s="66">
        <f t="shared" si="2222"/>
        <v>0</v>
      </c>
      <c r="Z752" s="66">
        <f t="shared" si="1939"/>
        <v>32516057.100000001</v>
      </c>
      <c r="AA752" s="66">
        <f t="shared" si="1940"/>
        <v>24317200</v>
      </c>
      <c r="AB752" s="66">
        <f t="shared" si="1941"/>
        <v>25148300</v>
      </c>
      <c r="AC752" s="66">
        <f t="shared" ref="AC752:AE752" si="2223">AC753+AC755</f>
        <v>0</v>
      </c>
      <c r="AD752" s="66">
        <f t="shared" si="2223"/>
        <v>0</v>
      </c>
      <c r="AE752" s="66">
        <f t="shared" si="2223"/>
        <v>0</v>
      </c>
      <c r="AF752" s="66">
        <f t="shared" si="1942"/>
        <v>32516057.100000001</v>
      </c>
      <c r="AG752" s="66">
        <f t="shared" si="1943"/>
        <v>24317200</v>
      </c>
      <c r="AH752" s="66">
        <f t="shared" si="1944"/>
        <v>25148300</v>
      </c>
      <c r="AI752" s="66">
        <f t="shared" ref="AI752:AK752" si="2224">AI753+AI755</f>
        <v>0</v>
      </c>
      <c r="AJ752" s="66">
        <f t="shared" si="2224"/>
        <v>0</v>
      </c>
      <c r="AK752" s="66">
        <f t="shared" si="2224"/>
        <v>0</v>
      </c>
      <c r="AL752" s="66">
        <f t="shared" si="1946"/>
        <v>32516057.100000001</v>
      </c>
      <c r="AM752" s="66">
        <f t="shared" si="1947"/>
        <v>24317200</v>
      </c>
      <c r="AN752" s="66">
        <f t="shared" si="1948"/>
        <v>25148300</v>
      </c>
      <c r="AO752" s="66">
        <f t="shared" ref="AO752:AQ752" si="2225">AO753+AO755</f>
        <v>0</v>
      </c>
      <c r="AP752" s="66">
        <f t="shared" si="2225"/>
        <v>0</v>
      </c>
      <c r="AQ752" s="66">
        <f t="shared" si="2225"/>
        <v>0</v>
      </c>
      <c r="AR752" s="66">
        <f t="shared" si="1950"/>
        <v>32516057.100000001</v>
      </c>
      <c r="AS752" s="66">
        <f t="shared" si="1951"/>
        <v>24317200</v>
      </c>
      <c r="AT752" s="66">
        <f t="shared" si="1952"/>
        <v>25148300</v>
      </c>
    </row>
    <row r="753" spans="1:46" customFormat="1" ht="25.5">
      <c r="A753" s="123"/>
      <c r="B753" s="136" t="s">
        <v>207</v>
      </c>
      <c r="C753" s="40" t="s">
        <v>52</v>
      </c>
      <c r="D753" s="40" t="s">
        <v>21</v>
      </c>
      <c r="E753" s="40" t="s">
        <v>99</v>
      </c>
      <c r="F753" s="40" t="s">
        <v>130</v>
      </c>
      <c r="G753" s="41" t="s">
        <v>32</v>
      </c>
      <c r="H753" s="66">
        <f>H754</f>
        <v>23108089</v>
      </c>
      <c r="I753" s="66">
        <f t="shared" ref="I753:M753" si="2226">I754</f>
        <v>24317200</v>
      </c>
      <c r="J753" s="66">
        <f t="shared" si="2226"/>
        <v>25148300</v>
      </c>
      <c r="K753" s="66">
        <f t="shared" si="2226"/>
        <v>7970967.21</v>
      </c>
      <c r="L753" s="66">
        <f t="shared" si="2226"/>
        <v>0</v>
      </c>
      <c r="M753" s="66">
        <f t="shared" si="2226"/>
        <v>0</v>
      </c>
      <c r="N753" s="66">
        <f t="shared" si="2165"/>
        <v>31079056.210000001</v>
      </c>
      <c r="O753" s="66">
        <f t="shared" si="2166"/>
        <v>24317200</v>
      </c>
      <c r="P753" s="66">
        <f t="shared" si="2167"/>
        <v>25148300</v>
      </c>
      <c r="Q753" s="66">
        <f t="shared" ref="Q753:S753" si="2227">Q754</f>
        <v>1437000.89</v>
      </c>
      <c r="R753" s="66">
        <f t="shared" si="2227"/>
        <v>0</v>
      </c>
      <c r="S753" s="66">
        <f t="shared" si="2227"/>
        <v>0</v>
      </c>
      <c r="T753" s="66">
        <f t="shared" si="1936"/>
        <v>32516057.100000001</v>
      </c>
      <c r="U753" s="66">
        <f t="shared" si="1937"/>
        <v>24317200</v>
      </c>
      <c r="V753" s="66">
        <f t="shared" si="1938"/>
        <v>25148300</v>
      </c>
      <c r="W753" s="66">
        <f t="shared" ref="W753:Y753" si="2228">W754</f>
        <v>0</v>
      </c>
      <c r="X753" s="66">
        <f t="shared" si="2228"/>
        <v>0</v>
      </c>
      <c r="Y753" s="66">
        <f t="shared" si="2228"/>
        <v>0</v>
      </c>
      <c r="Z753" s="66">
        <f t="shared" si="1939"/>
        <v>32516057.100000001</v>
      </c>
      <c r="AA753" s="66">
        <f t="shared" si="1940"/>
        <v>24317200</v>
      </c>
      <c r="AB753" s="66">
        <f t="shared" si="1941"/>
        <v>25148300</v>
      </c>
      <c r="AC753" s="66">
        <f t="shared" ref="AC753:AE753" si="2229">AC754</f>
        <v>0</v>
      </c>
      <c r="AD753" s="66">
        <f t="shared" si="2229"/>
        <v>0</v>
      </c>
      <c r="AE753" s="66">
        <f t="shared" si="2229"/>
        <v>0</v>
      </c>
      <c r="AF753" s="66">
        <f t="shared" si="1942"/>
        <v>32516057.100000001</v>
      </c>
      <c r="AG753" s="66">
        <f t="shared" si="1943"/>
        <v>24317200</v>
      </c>
      <c r="AH753" s="66">
        <f t="shared" si="1944"/>
        <v>25148300</v>
      </c>
      <c r="AI753" s="66">
        <f t="shared" ref="AI753:AK753" si="2230">AI754</f>
        <v>0</v>
      </c>
      <c r="AJ753" s="66">
        <f t="shared" si="2230"/>
        <v>0</v>
      </c>
      <c r="AK753" s="66">
        <f t="shared" si="2230"/>
        <v>0</v>
      </c>
      <c r="AL753" s="66">
        <f t="shared" si="1946"/>
        <v>32516057.100000001</v>
      </c>
      <c r="AM753" s="66">
        <f t="shared" si="1947"/>
        <v>24317200</v>
      </c>
      <c r="AN753" s="66">
        <f t="shared" si="1948"/>
        <v>25148300</v>
      </c>
      <c r="AO753" s="66">
        <f t="shared" ref="AO753:AQ753" si="2231">AO754</f>
        <v>0</v>
      </c>
      <c r="AP753" s="66">
        <f t="shared" si="2231"/>
        <v>0</v>
      </c>
      <c r="AQ753" s="66">
        <f t="shared" si="2231"/>
        <v>0</v>
      </c>
      <c r="AR753" s="66">
        <f t="shared" si="1950"/>
        <v>32516057.100000001</v>
      </c>
      <c r="AS753" s="66">
        <f t="shared" si="1951"/>
        <v>24317200</v>
      </c>
      <c r="AT753" s="66">
        <f t="shared" si="1952"/>
        <v>25148300</v>
      </c>
    </row>
    <row r="754" spans="1:46" customFormat="1" ht="25.5">
      <c r="A754" s="123"/>
      <c r="B754" s="77" t="s">
        <v>34</v>
      </c>
      <c r="C754" s="40" t="s">
        <v>52</v>
      </c>
      <c r="D754" s="40" t="s">
        <v>21</v>
      </c>
      <c r="E754" s="40" t="s">
        <v>99</v>
      </c>
      <c r="F754" s="40" t="s">
        <v>130</v>
      </c>
      <c r="G754" s="41" t="s">
        <v>33</v>
      </c>
      <c r="H754" s="66">
        <v>23108089</v>
      </c>
      <c r="I754" s="66">
        <v>24317200</v>
      </c>
      <c r="J754" s="66">
        <v>25148300</v>
      </c>
      <c r="K754" s="66">
        <v>7970967.21</v>
      </c>
      <c r="L754" s="66"/>
      <c r="M754" s="66"/>
      <c r="N754" s="66">
        <f t="shared" si="2165"/>
        <v>31079056.210000001</v>
      </c>
      <c r="O754" s="66">
        <f t="shared" si="2166"/>
        <v>24317200</v>
      </c>
      <c r="P754" s="66">
        <f t="shared" si="2167"/>
        <v>25148300</v>
      </c>
      <c r="Q754" s="66">
        <v>1437000.89</v>
      </c>
      <c r="R754" s="66"/>
      <c r="S754" s="66"/>
      <c r="T754" s="66">
        <f t="shared" si="1936"/>
        <v>32516057.100000001</v>
      </c>
      <c r="U754" s="66">
        <f t="shared" si="1937"/>
        <v>24317200</v>
      </c>
      <c r="V754" s="66">
        <f t="shared" si="1938"/>
        <v>25148300</v>
      </c>
      <c r="W754" s="66"/>
      <c r="X754" s="66"/>
      <c r="Y754" s="66"/>
      <c r="Z754" s="66">
        <f t="shared" si="1939"/>
        <v>32516057.100000001</v>
      </c>
      <c r="AA754" s="66">
        <f t="shared" si="1940"/>
        <v>24317200</v>
      </c>
      <c r="AB754" s="66">
        <f t="shared" si="1941"/>
        <v>25148300</v>
      </c>
      <c r="AC754" s="66"/>
      <c r="AD754" s="66"/>
      <c r="AE754" s="66"/>
      <c r="AF754" s="66">
        <f t="shared" si="1942"/>
        <v>32516057.100000001</v>
      </c>
      <c r="AG754" s="66">
        <f t="shared" si="1943"/>
        <v>24317200</v>
      </c>
      <c r="AH754" s="66">
        <f t="shared" si="1944"/>
        <v>25148300</v>
      </c>
      <c r="AI754" s="66"/>
      <c r="AJ754" s="66"/>
      <c r="AK754" s="66"/>
      <c r="AL754" s="66">
        <f t="shared" si="1946"/>
        <v>32516057.100000001</v>
      </c>
      <c r="AM754" s="66">
        <f t="shared" si="1947"/>
        <v>24317200</v>
      </c>
      <c r="AN754" s="66">
        <f t="shared" si="1948"/>
        <v>25148300</v>
      </c>
      <c r="AO754" s="66"/>
      <c r="AP754" s="66"/>
      <c r="AQ754" s="66"/>
      <c r="AR754" s="66">
        <f t="shared" si="1950"/>
        <v>32516057.100000001</v>
      </c>
      <c r="AS754" s="66">
        <f t="shared" si="1951"/>
        <v>24317200</v>
      </c>
      <c r="AT754" s="66">
        <f t="shared" si="1952"/>
        <v>25148300</v>
      </c>
    </row>
    <row r="755" spans="1:46" customFormat="1" ht="25.5">
      <c r="A755" s="123"/>
      <c r="B755" s="80" t="s">
        <v>144</v>
      </c>
      <c r="C755" s="40" t="s">
        <v>52</v>
      </c>
      <c r="D755" s="40" t="s">
        <v>21</v>
      </c>
      <c r="E755" s="40" t="s">
        <v>99</v>
      </c>
      <c r="F755" s="40" t="s">
        <v>130</v>
      </c>
      <c r="G755" s="41" t="s">
        <v>142</v>
      </c>
      <c r="H755" s="66">
        <f>H756</f>
        <v>0</v>
      </c>
      <c r="I755" s="66">
        <f t="shared" ref="I755:M755" si="2232">I756</f>
        <v>0</v>
      </c>
      <c r="J755" s="66">
        <f t="shared" si="2232"/>
        <v>0</v>
      </c>
      <c r="K755" s="66">
        <f t="shared" si="2232"/>
        <v>1437000</v>
      </c>
      <c r="L755" s="66">
        <f t="shared" si="2232"/>
        <v>0</v>
      </c>
      <c r="M755" s="66">
        <f t="shared" si="2232"/>
        <v>0</v>
      </c>
      <c r="N755" s="66">
        <f t="shared" ref="N755:N756" si="2233">H755+K755</f>
        <v>1437000</v>
      </c>
      <c r="O755" s="66">
        <f t="shared" ref="O755:O756" si="2234">I755+L755</f>
        <v>0</v>
      </c>
      <c r="P755" s="66">
        <f t="shared" ref="P755:P756" si="2235">J755+M755</f>
        <v>0</v>
      </c>
      <c r="Q755" s="66">
        <f t="shared" ref="Q755:S755" si="2236">Q756</f>
        <v>-1437000</v>
      </c>
      <c r="R755" s="66">
        <f t="shared" si="2236"/>
        <v>0</v>
      </c>
      <c r="S755" s="66">
        <f t="shared" si="2236"/>
        <v>0</v>
      </c>
      <c r="T755" s="66">
        <f t="shared" si="1936"/>
        <v>0</v>
      </c>
      <c r="U755" s="66">
        <f t="shared" si="1937"/>
        <v>0</v>
      </c>
      <c r="V755" s="66">
        <f t="shared" si="1938"/>
        <v>0</v>
      </c>
      <c r="W755" s="66">
        <f t="shared" ref="W755:Y755" si="2237">W756</f>
        <v>0</v>
      </c>
      <c r="X755" s="66">
        <f t="shared" si="2237"/>
        <v>0</v>
      </c>
      <c r="Y755" s="66">
        <f t="shared" si="2237"/>
        <v>0</v>
      </c>
      <c r="Z755" s="66">
        <f t="shared" si="1939"/>
        <v>0</v>
      </c>
      <c r="AA755" s="66">
        <f t="shared" si="1940"/>
        <v>0</v>
      </c>
      <c r="AB755" s="66">
        <f t="shared" si="1941"/>
        <v>0</v>
      </c>
      <c r="AC755" s="66">
        <f t="shared" ref="AC755:AE755" si="2238">AC756</f>
        <v>0</v>
      </c>
      <c r="AD755" s="66">
        <f t="shared" si="2238"/>
        <v>0</v>
      </c>
      <c r="AE755" s="66">
        <f t="shared" si="2238"/>
        <v>0</v>
      </c>
      <c r="AF755" s="66">
        <f t="shared" si="1942"/>
        <v>0</v>
      </c>
      <c r="AG755" s="66">
        <f t="shared" si="1943"/>
        <v>0</v>
      </c>
      <c r="AH755" s="66">
        <f t="shared" si="1944"/>
        <v>0</v>
      </c>
      <c r="AI755" s="66">
        <f t="shared" ref="AI755:AK755" si="2239">AI756</f>
        <v>0</v>
      </c>
      <c r="AJ755" s="66">
        <f t="shared" si="2239"/>
        <v>0</v>
      </c>
      <c r="AK755" s="66">
        <f t="shared" si="2239"/>
        <v>0</v>
      </c>
      <c r="AL755" s="66">
        <f t="shared" si="1946"/>
        <v>0</v>
      </c>
      <c r="AM755" s="66">
        <f t="shared" si="1947"/>
        <v>0</v>
      </c>
      <c r="AN755" s="66">
        <f t="shared" si="1948"/>
        <v>0</v>
      </c>
      <c r="AO755" s="66">
        <f t="shared" ref="AO755:AQ755" si="2240">AO756</f>
        <v>0</v>
      </c>
      <c r="AP755" s="66">
        <f t="shared" si="2240"/>
        <v>0</v>
      </c>
      <c r="AQ755" s="66">
        <f t="shared" si="2240"/>
        <v>0</v>
      </c>
      <c r="AR755" s="66">
        <f t="shared" si="1950"/>
        <v>0</v>
      </c>
      <c r="AS755" s="66">
        <f t="shared" si="1951"/>
        <v>0</v>
      </c>
      <c r="AT755" s="66">
        <f t="shared" si="1952"/>
        <v>0</v>
      </c>
    </row>
    <row r="756" spans="1:46" customFormat="1">
      <c r="A756" s="123"/>
      <c r="B756" s="80" t="s">
        <v>145</v>
      </c>
      <c r="C756" s="40" t="s">
        <v>52</v>
      </c>
      <c r="D756" s="40" t="s">
        <v>21</v>
      </c>
      <c r="E756" s="40" t="s">
        <v>99</v>
      </c>
      <c r="F756" s="40" t="s">
        <v>130</v>
      </c>
      <c r="G756" s="41" t="s">
        <v>143</v>
      </c>
      <c r="H756" s="66"/>
      <c r="I756" s="66"/>
      <c r="J756" s="66"/>
      <c r="K756" s="66">
        <v>1437000</v>
      </c>
      <c r="L756" s="66"/>
      <c r="M756" s="66"/>
      <c r="N756" s="66">
        <f t="shared" si="2233"/>
        <v>1437000</v>
      </c>
      <c r="O756" s="66">
        <f t="shared" si="2234"/>
        <v>0</v>
      </c>
      <c r="P756" s="66">
        <f t="shared" si="2235"/>
        <v>0</v>
      </c>
      <c r="Q756" s="66">
        <v>-1437000</v>
      </c>
      <c r="R756" s="66"/>
      <c r="S756" s="66"/>
      <c r="T756" s="66">
        <f t="shared" si="1936"/>
        <v>0</v>
      </c>
      <c r="U756" s="66">
        <f t="shared" si="1937"/>
        <v>0</v>
      </c>
      <c r="V756" s="66">
        <f t="shared" si="1938"/>
        <v>0</v>
      </c>
      <c r="W756" s="66"/>
      <c r="X756" s="66"/>
      <c r="Y756" s="66"/>
      <c r="Z756" s="66">
        <f t="shared" si="1939"/>
        <v>0</v>
      </c>
      <c r="AA756" s="66">
        <f t="shared" si="1940"/>
        <v>0</v>
      </c>
      <c r="AB756" s="66">
        <f t="shared" si="1941"/>
        <v>0</v>
      </c>
      <c r="AC756" s="66"/>
      <c r="AD756" s="66"/>
      <c r="AE756" s="66"/>
      <c r="AF756" s="66">
        <f t="shared" si="1942"/>
        <v>0</v>
      </c>
      <c r="AG756" s="66">
        <f t="shared" si="1943"/>
        <v>0</v>
      </c>
      <c r="AH756" s="66">
        <f t="shared" si="1944"/>
        <v>0</v>
      </c>
      <c r="AI756" s="66"/>
      <c r="AJ756" s="66"/>
      <c r="AK756" s="66"/>
      <c r="AL756" s="66">
        <f t="shared" si="1946"/>
        <v>0</v>
      </c>
      <c r="AM756" s="66">
        <f t="shared" si="1947"/>
        <v>0</v>
      </c>
      <c r="AN756" s="66">
        <f t="shared" si="1948"/>
        <v>0</v>
      </c>
      <c r="AO756" s="66"/>
      <c r="AP756" s="66"/>
      <c r="AQ756" s="66"/>
      <c r="AR756" s="66">
        <f t="shared" si="1950"/>
        <v>0</v>
      </c>
      <c r="AS756" s="66">
        <f t="shared" si="1951"/>
        <v>0</v>
      </c>
      <c r="AT756" s="66">
        <f t="shared" si="1952"/>
        <v>0</v>
      </c>
    </row>
    <row r="757" spans="1:46" customFormat="1">
      <c r="A757" s="123"/>
      <c r="B757" s="88" t="s">
        <v>65</v>
      </c>
      <c r="C757" s="40" t="s">
        <v>52</v>
      </c>
      <c r="D757" s="40" t="s">
        <v>21</v>
      </c>
      <c r="E757" s="40" t="s">
        <v>99</v>
      </c>
      <c r="F757" s="40" t="s">
        <v>131</v>
      </c>
      <c r="G757" s="41"/>
      <c r="H757" s="66">
        <f>H758</f>
        <v>80000</v>
      </c>
      <c r="I757" s="66">
        <f t="shared" ref="I757:M757" si="2241">I758</f>
        <v>80000</v>
      </c>
      <c r="J757" s="66">
        <f t="shared" si="2241"/>
        <v>80000</v>
      </c>
      <c r="K757" s="66">
        <f t="shared" si="2241"/>
        <v>0</v>
      </c>
      <c r="L757" s="66">
        <f t="shared" si="2241"/>
        <v>0</v>
      </c>
      <c r="M757" s="66">
        <f t="shared" si="2241"/>
        <v>0</v>
      </c>
      <c r="N757" s="66">
        <f t="shared" si="2165"/>
        <v>80000</v>
      </c>
      <c r="O757" s="66">
        <f t="shared" si="2166"/>
        <v>80000</v>
      </c>
      <c r="P757" s="66">
        <f t="shared" si="2167"/>
        <v>80000</v>
      </c>
      <c r="Q757" s="66">
        <f t="shared" ref="Q757:S758" si="2242">Q758</f>
        <v>0</v>
      </c>
      <c r="R757" s="66">
        <f t="shared" si="2242"/>
        <v>0</v>
      </c>
      <c r="S757" s="66">
        <f t="shared" si="2242"/>
        <v>0</v>
      </c>
      <c r="T757" s="66">
        <f t="shared" si="1936"/>
        <v>80000</v>
      </c>
      <c r="U757" s="66">
        <f t="shared" si="1937"/>
        <v>80000</v>
      </c>
      <c r="V757" s="66">
        <f t="shared" si="1938"/>
        <v>80000</v>
      </c>
      <c r="W757" s="66">
        <f t="shared" ref="W757:Y758" si="2243">W758</f>
        <v>0</v>
      </c>
      <c r="X757" s="66">
        <f t="shared" si="2243"/>
        <v>0</v>
      </c>
      <c r="Y757" s="66">
        <f t="shared" si="2243"/>
        <v>0</v>
      </c>
      <c r="Z757" s="66">
        <f t="shared" si="1939"/>
        <v>80000</v>
      </c>
      <c r="AA757" s="66">
        <f t="shared" si="1940"/>
        <v>80000</v>
      </c>
      <c r="AB757" s="66">
        <f t="shared" si="1941"/>
        <v>80000</v>
      </c>
      <c r="AC757" s="66">
        <f t="shared" ref="AC757:AE758" si="2244">AC758</f>
        <v>0</v>
      </c>
      <c r="AD757" s="66">
        <f t="shared" si="2244"/>
        <v>0</v>
      </c>
      <c r="AE757" s="66">
        <f t="shared" si="2244"/>
        <v>0</v>
      </c>
      <c r="AF757" s="66">
        <f t="shared" si="1942"/>
        <v>80000</v>
      </c>
      <c r="AG757" s="66">
        <f t="shared" si="1943"/>
        <v>80000</v>
      </c>
      <c r="AH757" s="66">
        <f t="shared" si="1944"/>
        <v>80000</v>
      </c>
      <c r="AI757" s="66">
        <f t="shared" ref="AI757:AK758" si="2245">AI758</f>
        <v>30000</v>
      </c>
      <c r="AJ757" s="66">
        <f t="shared" si="2245"/>
        <v>0</v>
      </c>
      <c r="AK757" s="66">
        <f t="shared" si="2245"/>
        <v>0</v>
      </c>
      <c r="AL757" s="66">
        <f t="shared" si="1946"/>
        <v>110000</v>
      </c>
      <c r="AM757" s="66">
        <f t="shared" si="1947"/>
        <v>80000</v>
      </c>
      <c r="AN757" s="66">
        <f t="shared" si="1948"/>
        <v>80000</v>
      </c>
      <c r="AO757" s="66">
        <f t="shared" ref="AO757:AQ758" si="2246">AO758</f>
        <v>0</v>
      </c>
      <c r="AP757" s="66">
        <f t="shared" si="2246"/>
        <v>0</v>
      </c>
      <c r="AQ757" s="66">
        <f t="shared" si="2246"/>
        <v>0</v>
      </c>
      <c r="AR757" s="66">
        <f t="shared" si="1950"/>
        <v>110000</v>
      </c>
      <c r="AS757" s="66">
        <f t="shared" si="1951"/>
        <v>80000</v>
      </c>
      <c r="AT757" s="66">
        <f t="shared" si="1952"/>
        <v>80000</v>
      </c>
    </row>
    <row r="758" spans="1:46" customFormat="1">
      <c r="A758" s="123"/>
      <c r="B758" s="109" t="s">
        <v>35</v>
      </c>
      <c r="C758" s="40" t="s">
        <v>52</v>
      </c>
      <c r="D758" s="40" t="s">
        <v>21</v>
      </c>
      <c r="E758" s="40" t="s">
        <v>99</v>
      </c>
      <c r="F758" s="40" t="s">
        <v>131</v>
      </c>
      <c r="G758" s="41" t="s">
        <v>36</v>
      </c>
      <c r="H758" s="66">
        <f>H759</f>
        <v>80000</v>
      </c>
      <c r="I758" s="66">
        <f t="shared" ref="I758:M758" si="2247">I759</f>
        <v>80000</v>
      </c>
      <c r="J758" s="66">
        <f t="shared" si="2247"/>
        <v>80000</v>
      </c>
      <c r="K758" s="66">
        <f t="shared" si="2247"/>
        <v>0</v>
      </c>
      <c r="L758" s="66">
        <f t="shared" si="2247"/>
        <v>0</v>
      </c>
      <c r="M758" s="66">
        <f t="shared" si="2247"/>
        <v>0</v>
      </c>
      <c r="N758" s="66">
        <f t="shared" si="2165"/>
        <v>80000</v>
      </c>
      <c r="O758" s="66">
        <f t="shared" si="2166"/>
        <v>80000</v>
      </c>
      <c r="P758" s="66">
        <f t="shared" si="2167"/>
        <v>80000</v>
      </c>
      <c r="Q758" s="66">
        <f t="shared" si="2242"/>
        <v>0</v>
      </c>
      <c r="R758" s="66">
        <f t="shared" si="2242"/>
        <v>0</v>
      </c>
      <c r="S758" s="66">
        <f t="shared" si="2242"/>
        <v>0</v>
      </c>
      <c r="T758" s="66">
        <f t="shared" si="1936"/>
        <v>80000</v>
      </c>
      <c r="U758" s="66">
        <f t="shared" si="1937"/>
        <v>80000</v>
      </c>
      <c r="V758" s="66">
        <f t="shared" si="1938"/>
        <v>80000</v>
      </c>
      <c r="W758" s="66">
        <f t="shared" si="2243"/>
        <v>0</v>
      </c>
      <c r="X758" s="66">
        <f t="shared" si="2243"/>
        <v>0</v>
      </c>
      <c r="Y758" s="66">
        <f t="shared" si="2243"/>
        <v>0</v>
      </c>
      <c r="Z758" s="66">
        <f t="shared" si="1939"/>
        <v>80000</v>
      </c>
      <c r="AA758" s="66">
        <f t="shared" si="1940"/>
        <v>80000</v>
      </c>
      <c r="AB758" s="66">
        <f t="shared" si="1941"/>
        <v>80000</v>
      </c>
      <c r="AC758" s="66">
        <f t="shared" si="2244"/>
        <v>0</v>
      </c>
      <c r="AD758" s="66">
        <f t="shared" si="2244"/>
        <v>0</v>
      </c>
      <c r="AE758" s="66">
        <f t="shared" si="2244"/>
        <v>0</v>
      </c>
      <c r="AF758" s="66">
        <f t="shared" si="1942"/>
        <v>80000</v>
      </c>
      <c r="AG758" s="66">
        <f t="shared" si="1943"/>
        <v>80000</v>
      </c>
      <c r="AH758" s="66">
        <f t="shared" si="1944"/>
        <v>80000</v>
      </c>
      <c r="AI758" s="66">
        <f t="shared" si="2245"/>
        <v>30000</v>
      </c>
      <c r="AJ758" s="66">
        <f t="shared" si="2245"/>
        <v>0</v>
      </c>
      <c r="AK758" s="66">
        <f t="shared" si="2245"/>
        <v>0</v>
      </c>
      <c r="AL758" s="66">
        <f t="shared" si="1946"/>
        <v>110000</v>
      </c>
      <c r="AM758" s="66">
        <f t="shared" si="1947"/>
        <v>80000</v>
      </c>
      <c r="AN758" s="66">
        <f t="shared" si="1948"/>
        <v>80000</v>
      </c>
      <c r="AO758" s="66">
        <f t="shared" si="2246"/>
        <v>0</v>
      </c>
      <c r="AP758" s="66">
        <f t="shared" si="2246"/>
        <v>0</v>
      </c>
      <c r="AQ758" s="66">
        <f t="shared" si="2246"/>
        <v>0</v>
      </c>
      <c r="AR758" s="66">
        <f t="shared" si="1950"/>
        <v>110000</v>
      </c>
      <c r="AS758" s="66">
        <f t="shared" si="1951"/>
        <v>80000</v>
      </c>
      <c r="AT758" s="66">
        <f t="shared" si="1952"/>
        <v>80000</v>
      </c>
    </row>
    <row r="759" spans="1:46" customFormat="1">
      <c r="A759" s="123"/>
      <c r="B759" s="77" t="s">
        <v>66</v>
      </c>
      <c r="C759" s="40" t="s">
        <v>52</v>
      </c>
      <c r="D759" s="40" t="s">
        <v>21</v>
      </c>
      <c r="E759" s="40" t="s">
        <v>99</v>
      </c>
      <c r="F759" s="40" t="s">
        <v>131</v>
      </c>
      <c r="G759" s="41" t="s">
        <v>67</v>
      </c>
      <c r="H759" s="66">
        <v>80000</v>
      </c>
      <c r="I759" s="66">
        <v>80000</v>
      </c>
      <c r="J759" s="66">
        <v>80000</v>
      </c>
      <c r="K759" s="66"/>
      <c r="L759" s="66"/>
      <c r="M759" s="66"/>
      <c r="N759" s="66">
        <f t="shared" si="2165"/>
        <v>80000</v>
      </c>
      <c r="O759" s="66">
        <f t="shared" si="2166"/>
        <v>80000</v>
      </c>
      <c r="P759" s="66">
        <f t="shared" si="2167"/>
        <v>80000</v>
      </c>
      <c r="Q759" s="66"/>
      <c r="R759" s="66"/>
      <c r="S759" s="66"/>
      <c r="T759" s="66">
        <f t="shared" si="1936"/>
        <v>80000</v>
      </c>
      <c r="U759" s="66">
        <f t="shared" si="1937"/>
        <v>80000</v>
      </c>
      <c r="V759" s="66">
        <f t="shared" si="1938"/>
        <v>80000</v>
      </c>
      <c r="W759" s="66"/>
      <c r="X759" s="66"/>
      <c r="Y759" s="66"/>
      <c r="Z759" s="66">
        <f t="shared" si="1939"/>
        <v>80000</v>
      </c>
      <c r="AA759" s="66">
        <f t="shared" si="1940"/>
        <v>80000</v>
      </c>
      <c r="AB759" s="66">
        <f t="shared" si="1941"/>
        <v>80000</v>
      </c>
      <c r="AC759" s="66"/>
      <c r="AD759" s="66"/>
      <c r="AE759" s="66"/>
      <c r="AF759" s="66">
        <f t="shared" si="1942"/>
        <v>80000</v>
      </c>
      <c r="AG759" s="66">
        <f t="shared" si="1943"/>
        <v>80000</v>
      </c>
      <c r="AH759" s="66">
        <f t="shared" si="1944"/>
        <v>80000</v>
      </c>
      <c r="AI759" s="66">
        <v>30000</v>
      </c>
      <c r="AJ759" s="66"/>
      <c r="AK759" s="66"/>
      <c r="AL759" s="66">
        <f t="shared" si="1946"/>
        <v>110000</v>
      </c>
      <c r="AM759" s="66">
        <f t="shared" si="1947"/>
        <v>80000</v>
      </c>
      <c r="AN759" s="66">
        <f t="shared" si="1948"/>
        <v>80000</v>
      </c>
      <c r="AO759" s="66"/>
      <c r="AP759" s="66"/>
      <c r="AQ759" s="66"/>
      <c r="AR759" s="66">
        <f t="shared" si="1950"/>
        <v>110000</v>
      </c>
      <c r="AS759" s="66">
        <f t="shared" si="1951"/>
        <v>80000</v>
      </c>
      <c r="AT759" s="66">
        <f t="shared" si="1952"/>
        <v>80000</v>
      </c>
    </row>
    <row r="760" spans="1:46" customFormat="1">
      <c r="A760" s="123"/>
      <c r="B760" s="110" t="s">
        <v>169</v>
      </c>
      <c r="C760" s="44" t="s">
        <v>52</v>
      </c>
      <c r="D760" s="44" t="s">
        <v>21</v>
      </c>
      <c r="E760" s="44" t="s">
        <v>99</v>
      </c>
      <c r="F760" s="44" t="s">
        <v>132</v>
      </c>
      <c r="G760" s="43"/>
      <c r="H760" s="66">
        <f>H761+H763</f>
        <v>4277700</v>
      </c>
      <c r="I760" s="66">
        <f t="shared" ref="I760:J760" si="2248">I761+I763</f>
        <v>4277700</v>
      </c>
      <c r="J760" s="66">
        <f t="shared" si="2248"/>
        <v>4277700</v>
      </c>
      <c r="K760" s="66">
        <f t="shared" ref="K760:M760" si="2249">K761+K763</f>
        <v>0</v>
      </c>
      <c r="L760" s="66">
        <f t="shared" si="2249"/>
        <v>0</v>
      </c>
      <c r="M760" s="66">
        <f t="shared" si="2249"/>
        <v>0</v>
      </c>
      <c r="N760" s="66">
        <f t="shared" si="2165"/>
        <v>4277700</v>
      </c>
      <c r="O760" s="66">
        <f t="shared" si="2166"/>
        <v>4277700</v>
      </c>
      <c r="P760" s="66">
        <f t="shared" si="2167"/>
        <v>4277700</v>
      </c>
      <c r="Q760" s="66">
        <f t="shared" ref="Q760:S760" si="2250">Q761+Q763</f>
        <v>0</v>
      </c>
      <c r="R760" s="66">
        <f t="shared" si="2250"/>
        <v>0</v>
      </c>
      <c r="S760" s="66">
        <f t="shared" si="2250"/>
        <v>0</v>
      </c>
      <c r="T760" s="66">
        <f t="shared" si="1936"/>
        <v>4277700</v>
      </c>
      <c r="U760" s="66">
        <f t="shared" si="1937"/>
        <v>4277700</v>
      </c>
      <c r="V760" s="66">
        <f t="shared" si="1938"/>
        <v>4277700</v>
      </c>
      <c r="W760" s="66">
        <f t="shared" ref="W760:Y760" si="2251">W761+W763</f>
        <v>0</v>
      </c>
      <c r="X760" s="66">
        <f t="shared" si="2251"/>
        <v>0</v>
      </c>
      <c r="Y760" s="66">
        <f t="shared" si="2251"/>
        <v>0</v>
      </c>
      <c r="Z760" s="66">
        <f t="shared" si="1939"/>
        <v>4277700</v>
      </c>
      <c r="AA760" s="66">
        <f t="shared" si="1940"/>
        <v>4277700</v>
      </c>
      <c r="AB760" s="66">
        <f t="shared" si="1941"/>
        <v>4277700</v>
      </c>
      <c r="AC760" s="66">
        <f t="shared" ref="AC760:AE760" si="2252">AC761+AC763</f>
        <v>0</v>
      </c>
      <c r="AD760" s="66">
        <f t="shared" si="2252"/>
        <v>0</v>
      </c>
      <c r="AE760" s="66">
        <f t="shared" si="2252"/>
        <v>0</v>
      </c>
      <c r="AF760" s="66">
        <f t="shared" si="1942"/>
        <v>4277700</v>
      </c>
      <c r="AG760" s="66">
        <f t="shared" si="1943"/>
        <v>4277700</v>
      </c>
      <c r="AH760" s="66">
        <f t="shared" si="1944"/>
        <v>4277700</v>
      </c>
      <c r="AI760" s="66">
        <f t="shared" ref="AI760:AK760" si="2253">AI761+AI763</f>
        <v>2360000</v>
      </c>
      <c r="AJ760" s="66">
        <f t="shared" si="2253"/>
        <v>0</v>
      </c>
      <c r="AK760" s="66">
        <f t="shared" si="2253"/>
        <v>0</v>
      </c>
      <c r="AL760" s="66">
        <f t="shared" si="1946"/>
        <v>6637700</v>
      </c>
      <c r="AM760" s="66">
        <f t="shared" si="1947"/>
        <v>4277700</v>
      </c>
      <c r="AN760" s="66">
        <f t="shared" si="1948"/>
        <v>4277700</v>
      </c>
      <c r="AO760" s="66">
        <f t="shared" ref="AO760:AQ760" si="2254">AO761+AO763</f>
        <v>0</v>
      </c>
      <c r="AP760" s="66">
        <f t="shared" si="2254"/>
        <v>0</v>
      </c>
      <c r="AQ760" s="66">
        <f t="shared" si="2254"/>
        <v>0</v>
      </c>
      <c r="AR760" s="66">
        <f t="shared" si="1950"/>
        <v>6637700</v>
      </c>
      <c r="AS760" s="66">
        <f t="shared" si="1951"/>
        <v>4277700</v>
      </c>
      <c r="AT760" s="66">
        <f t="shared" si="1952"/>
        <v>4277700</v>
      </c>
    </row>
    <row r="761" spans="1:46" customFormat="1" ht="25.5">
      <c r="A761" s="123"/>
      <c r="B761" s="136" t="s">
        <v>207</v>
      </c>
      <c r="C761" s="44" t="s">
        <v>52</v>
      </c>
      <c r="D761" s="44" t="s">
        <v>21</v>
      </c>
      <c r="E761" s="44" t="s">
        <v>99</v>
      </c>
      <c r="F761" s="44" t="s">
        <v>132</v>
      </c>
      <c r="G761" s="107" t="s">
        <v>32</v>
      </c>
      <c r="H761" s="66">
        <f>H762</f>
        <v>77700</v>
      </c>
      <c r="I761" s="66">
        <f t="shared" ref="I761:M761" si="2255">I762</f>
        <v>77700</v>
      </c>
      <c r="J761" s="66">
        <f t="shared" si="2255"/>
        <v>77700</v>
      </c>
      <c r="K761" s="66">
        <f t="shared" si="2255"/>
        <v>0</v>
      </c>
      <c r="L761" s="66">
        <f t="shared" si="2255"/>
        <v>0</v>
      </c>
      <c r="M761" s="66">
        <f t="shared" si="2255"/>
        <v>0</v>
      </c>
      <c r="N761" s="66">
        <f t="shared" si="2165"/>
        <v>77700</v>
      </c>
      <c r="O761" s="66">
        <f t="shared" si="2166"/>
        <v>77700</v>
      </c>
      <c r="P761" s="66">
        <f t="shared" si="2167"/>
        <v>77700</v>
      </c>
      <c r="Q761" s="66">
        <f t="shared" ref="Q761:S761" si="2256">Q762</f>
        <v>0</v>
      </c>
      <c r="R761" s="66">
        <f t="shared" si="2256"/>
        <v>0</v>
      </c>
      <c r="S761" s="66">
        <f t="shared" si="2256"/>
        <v>0</v>
      </c>
      <c r="T761" s="66">
        <f t="shared" si="1936"/>
        <v>77700</v>
      </c>
      <c r="U761" s="66">
        <f t="shared" si="1937"/>
        <v>77700</v>
      </c>
      <c r="V761" s="66">
        <f t="shared" si="1938"/>
        <v>77700</v>
      </c>
      <c r="W761" s="66">
        <f t="shared" ref="W761:Y761" si="2257">W762</f>
        <v>0</v>
      </c>
      <c r="X761" s="66">
        <f t="shared" si="2257"/>
        <v>0</v>
      </c>
      <c r="Y761" s="66">
        <f t="shared" si="2257"/>
        <v>0</v>
      </c>
      <c r="Z761" s="66">
        <f t="shared" si="1939"/>
        <v>77700</v>
      </c>
      <c r="AA761" s="66">
        <f t="shared" si="1940"/>
        <v>77700</v>
      </c>
      <c r="AB761" s="66">
        <f t="shared" si="1941"/>
        <v>77700</v>
      </c>
      <c r="AC761" s="66">
        <f t="shared" ref="AC761:AE761" si="2258">AC762</f>
        <v>0</v>
      </c>
      <c r="AD761" s="66">
        <f t="shared" si="2258"/>
        <v>0</v>
      </c>
      <c r="AE761" s="66">
        <f t="shared" si="2258"/>
        <v>0</v>
      </c>
      <c r="AF761" s="66">
        <f t="shared" si="1942"/>
        <v>77700</v>
      </c>
      <c r="AG761" s="66">
        <f t="shared" si="1943"/>
        <v>77700</v>
      </c>
      <c r="AH761" s="66">
        <f t="shared" si="1944"/>
        <v>77700</v>
      </c>
      <c r="AI761" s="66">
        <f t="shared" ref="AI761:AK761" si="2259">AI762</f>
        <v>-77700</v>
      </c>
      <c r="AJ761" s="66">
        <f t="shared" si="2259"/>
        <v>0</v>
      </c>
      <c r="AK761" s="66">
        <f t="shared" si="2259"/>
        <v>0</v>
      </c>
      <c r="AL761" s="66">
        <f t="shared" si="1946"/>
        <v>0</v>
      </c>
      <c r="AM761" s="66">
        <f t="shared" si="1947"/>
        <v>77700</v>
      </c>
      <c r="AN761" s="66">
        <f t="shared" si="1948"/>
        <v>77700</v>
      </c>
      <c r="AO761" s="66">
        <f t="shared" ref="AO761:AQ761" si="2260">AO762</f>
        <v>0</v>
      </c>
      <c r="AP761" s="66">
        <f t="shared" si="2260"/>
        <v>0</v>
      </c>
      <c r="AQ761" s="66">
        <f t="shared" si="2260"/>
        <v>0</v>
      </c>
      <c r="AR761" s="66">
        <f t="shared" si="1950"/>
        <v>0</v>
      </c>
      <c r="AS761" s="66">
        <f t="shared" si="1951"/>
        <v>77700</v>
      </c>
      <c r="AT761" s="66">
        <f t="shared" si="1952"/>
        <v>77700</v>
      </c>
    </row>
    <row r="762" spans="1:46" customFormat="1" ht="25.5">
      <c r="A762" s="123"/>
      <c r="B762" s="77" t="s">
        <v>34</v>
      </c>
      <c r="C762" s="44" t="s">
        <v>52</v>
      </c>
      <c r="D762" s="44" t="s">
        <v>21</v>
      </c>
      <c r="E762" s="44" t="s">
        <v>99</v>
      </c>
      <c r="F762" s="44" t="s">
        <v>132</v>
      </c>
      <c r="G762" s="107" t="s">
        <v>33</v>
      </c>
      <c r="H762" s="66">
        <v>77700</v>
      </c>
      <c r="I762" s="66">
        <v>77700</v>
      </c>
      <c r="J762" s="66">
        <v>77700</v>
      </c>
      <c r="K762" s="66"/>
      <c r="L762" s="66"/>
      <c r="M762" s="66"/>
      <c r="N762" s="66">
        <f t="shared" si="2165"/>
        <v>77700</v>
      </c>
      <c r="O762" s="66">
        <f t="shared" si="2166"/>
        <v>77700</v>
      </c>
      <c r="P762" s="66">
        <f t="shared" si="2167"/>
        <v>77700</v>
      </c>
      <c r="Q762" s="66"/>
      <c r="R762" s="66"/>
      <c r="S762" s="66"/>
      <c r="T762" s="66">
        <f t="shared" si="1936"/>
        <v>77700</v>
      </c>
      <c r="U762" s="66">
        <f t="shared" si="1937"/>
        <v>77700</v>
      </c>
      <c r="V762" s="66">
        <f t="shared" si="1938"/>
        <v>77700</v>
      </c>
      <c r="W762" s="66"/>
      <c r="X762" s="66"/>
      <c r="Y762" s="66"/>
      <c r="Z762" s="66">
        <f t="shared" si="1939"/>
        <v>77700</v>
      </c>
      <c r="AA762" s="66">
        <f t="shared" si="1940"/>
        <v>77700</v>
      </c>
      <c r="AB762" s="66">
        <f t="shared" si="1941"/>
        <v>77700</v>
      </c>
      <c r="AC762" s="66"/>
      <c r="AD762" s="66"/>
      <c r="AE762" s="66"/>
      <c r="AF762" s="66">
        <f t="shared" si="1942"/>
        <v>77700</v>
      </c>
      <c r="AG762" s="66">
        <f t="shared" si="1943"/>
        <v>77700</v>
      </c>
      <c r="AH762" s="66">
        <f t="shared" si="1944"/>
        <v>77700</v>
      </c>
      <c r="AI762" s="66">
        <v>-77700</v>
      </c>
      <c r="AJ762" s="66"/>
      <c r="AK762" s="66"/>
      <c r="AL762" s="66">
        <f t="shared" si="1946"/>
        <v>0</v>
      </c>
      <c r="AM762" s="66">
        <f t="shared" si="1947"/>
        <v>77700</v>
      </c>
      <c r="AN762" s="66">
        <f t="shared" si="1948"/>
        <v>77700</v>
      </c>
      <c r="AO762" s="66"/>
      <c r="AP762" s="66"/>
      <c r="AQ762" s="66"/>
      <c r="AR762" s="66">
        <f t="shared" si="1950"/>
        <v>0</v>
      </c>
      <c r="AS762" s="66">
        <f t="shared" si="1951"/>
        <v>77700</v>
      </c>
      <c r="AT762" s="66">
        <f t="shared" si="1952"/>
        <v>77700</v>
      </c>
    </row>
    <row r="763" spans="1:46" customFormat="1">
      <c r="A763" s="123"/>
      <c r="B763" s="109" t="s">
        <v>35</v>
      </c>
      <c r="C763" s="44" t="s">
        <v>52</v>
      </c>
      <c r="D763" s="44" t="s">
        <v>21</v>
      </c>
      <c r="E763" s="44" t="s">
        <v>99</v>
      </c>
      <c r="F763" s="44" t="s">
        <v>132</v>
      </c>
      <c r="G763" s="43" t="s">
        <v>36</v>
      </c>
      <c r="H763" s="66">
        <f>H764</f>
        <v>4200000</v>
      </c>
      <c r="I763" s="66">
        <f t="shared" ref="I763:M763" si="2261">I764</f>
        <v>4200000</v>
      </c>
      <c r="J763" s="66">
        <f t="shared" si="2261"/>
        <v>4200000</v>
      </c>
      <c r="K763" s="66">
        <f t="shared" si="2261"/>
        <v>0</v>
      </c>
      <c r="L763" s="66">
        <f t="shared" si="2261"/>
        <v>0</v>
      </c>
      <c r="M763" s="66">
        <f t="shared" si="2261"/>
        <v>0</v>
      </c>
      <c r="N763" s="66">
        <f t="shared" si="2165"/>
        <v>4200000</v>
      </c>
      <c r="O763" s="66">
        <f t="shared" si="2166"/>
        <v>4200000</v>
      </c>
      <c r="P763" s="66">
        <f t="shared" si="2167"/>
        <v>4200000</v>
      </c>
      <c r="Q763" s="66">
        <f t="shared" ref="Q763:S763" si="2262">Q764</f>
        <v>0</v>
      </c>
      <c r="R763" s="66">
        <f t="shared" si="2262"/>
        <v>0</v>
      </c>
      <c r="S763" s="66">
        <f t="shared" si="2262"/>
        <v>0</v>
      </c>
      <c r="T763" s="66">
        <f t="shared" ref="T763:T830" si="2263">N763+Q763</f>
        <v>4200000</v>
      </c>
      <c r="U763" s="66">
        <f t="shared" ref="U763:U830" si="2264">O763+R763</f>
        <v>4200000</v>
      </c>
      <c r="V763" s="66">
        <f t="shared" ref="V763:V830" si="2265">P763+S763</f>
        <v>4200000</v>
      </c>
      <c r="W763" s="66">
        <f t="shared" ref="W763:Y763" si="2266">W764</f>
        <v>0</v>
      </c>
      <c r="X763" s="66">
        <f t="shared" si="2266"/>
        <v>0</v>
      </c>
      <c r="Y763" s="66">
        <f t="shared" si="2266"/>
        <v>0</v>
      </c>
      <c r="Z763" s="66">
        <f t="shared" ref="Z763:Z830" si="2267">T763+W763</f>
        <v>4200000</v>
      </c>
      <c r="AA763" s="66">
        <f t="shared" ref="AA763:AA830" si="2268">U763+X763</f>
        <v>4200000</v>
      </c>
      <c r="AB763" s="66">
        <f t="shared" ref="AB763:AB830" si="2269">V763+Y763</f>
        <v>4200000</v>
      </c>
      <c r="AC763" s="66">
        <f t="shared" ref="AC763:AE763" si="2270">AC764</f>
        <v>0</v>
      </c>
      <c r="AD763" s="66">
        <f t="shared" si="2270"/>
        <v>0</v>
      </c>
      <c r="AE763" s="66">
        <f t="shared" si="2270"/>
        <v>0</v>
      </c>
      <c r="AF763" s="66">
        <f t="shared" ref="AF763:AF830" si="2271">Z763+AC763</f>
        <v>4200000</v>
      </c>
      <c r="AG763" s="66">
        <f t="shared" ref="AG763:AG830" si="2272">AA763+AD763</f>
        <v>4200000</v>
      </c>
      <c r="AH763" s="66">
        <f t="shared" ref="AH763:AH830" si="2273">AB763+AE763</f>
        <v>4200000</v>
      </c>
      <c r="AI763" s="66">
        <f t="shared" ref="AI763:AK763" si="2274">AI764</f>
        <v>2437700</v>
      </c>
      <c r="AJ763" s="66">
        <f t="shared" si="2274"/>
        <v>0</v>
      </c>
      <c r="AK763" s="66">
        <f t="shared" si="2274"/>
        <v>0</v>
      </c>
      <c r="AL763" s="66">
        <f t="shared" ref="AL763:AL830" si="2275">AF763+AI763</f>
        <v>6637700</v>
      </c>
      <c r="AM763" s="66">
        <f t="shared" ref="AM763:AM830" si="2276">AG763+AJ763</f>
        <v>4200000</v>
      </c>
      <c r="AN763" s="66">
        <f t="shared" ref="AN763:AN830" si="2277">AH763+AK763</f>
        <v>4200000</v>
      </c>
      <c r="AO763" s="66">
        <f t="shared" ref="AO763:AQ763" si="2278">AO764</f>
        <v>0</v>
      </c>
      <c r="AP763" s="66">
        <f t="shared" si="2278"/>
        <v>0</v>
      </c>
      <c r="AQ763" s="66">
        <f t="shared" si="2278"/>
        <v>0</v>
      </c>
      <c r="AR763" s="66">
        <f t="shared" ref="AR763:AR830" si="2279">AL763+AO763</f>
        <v>6637700</v>
      </c>
      <c r="AS763" s="66">
        <f t="shared" ref="AS763:AS830" si="2280">AM763+AP763</f>
        <v>4200000</v>
      </c>
      <c r="AT763" s="66">
        <f t="shared" ref="AT763:AT830" si="2281">AN763+AQ763</f>
        <v>4200000</v>
      </c>
    </row>
    <row r="764" spans="1:46" customFormat="1">
      <c r="A764" s="123"/>
      <c r="B764" s="109" t="s">
        <v>197</v>
      </c>
      <c r="C764" s="44" t="s">
        <v>52</v>
      </c>
      <c r="D764" s="44" t="s">
        <v>21</v>
      </c>
      <c r="E764" s="44" t="s">
        <v>99</v>
      </c>
      <c r="F764" s="44" t="s">
        <v>132</v>
      </c>
      <c r="G764" s="107" t="s">
        <v>198</v>
      </c>
      <c r="H764" s="66">
        <v>4200000</v>
      </c>
      <c r="I764" s="66">
        <v>4200000</v>
      </c>
      <c r="J764" s="66">
        <v>4200000</v>
      </c>
      <c r="K764" s="66"/>
      <c r="L764" s="66"/>
      <c r="M764" s="66"/>
      <c r="N764" s="66">
        <f t="shared" si="2165"/>
        <v>4200000</v>
      </c>
      <c r="O764" s="66">
        <f t="shared" si="2166"/>
        <v>4200000</v>
      </c>
      <c r="P764" s="66">
        <f t="shared" si="2167"/>
        <v>4200000</v>
      </c>
      <c r="Q764" s="66"/>
      <c r="R764" s="66"/>
      <c r="S764" s="66"/>
      <c r="T764" s="66">
        <f t="shared" si="2263"/>
        <v>4200000</v>
      </c>
      <c r="U764" s="66">
        <f t="shared" si="2264"/>
        <v>4200000</v>
      </c>
      <c r="V764" s="66">
        <f t="shared" si="2265"/>
        <v>4200000</v>
      </c>
      <c r="W764" s="66"/>
      <c r="X764" s="66"/>
      <c r="Y764" s="66"/>
      <c r="Z764" s="66">
        <f t="shared" si="2267"/>
        <v>4200000</v>
      </c>
      <c r="AA764" s="66">
        <f t="shared" si="2268"/>
        <v>4200000</v>
      </c>
      <c r="AB764" s="66">
        <f t="shared" si="2269"/>
        <v>4200000</v>
      </c>
      <c r="AC764" s="66"/>
      <c r="AD764" s="66"/>
      <c r="AE764" s="66"/>
      <c r="AF764" s="66">
        <f t="shared" si="2271"/>
        <v>4200000</v>
      </c>
      <c r="AG764" s="66">
        <f t="shared" si="2272"/>
        <v>4200000</v>
      </c>
      <c r="AH764" s="66">
        <f t="shared" si="2273"/>
        <v>4200000</v>
      </c>
      <c r="AI764" s="66">
        <v>2437700</v>
      </c>
      <c r="AJ764" s="66"/>
      <c r="AK764" s="66"/>
      <c r="AL764" s="66">
        <f t="shared" si="2275"/>
        <v>6637700</v>
      </c>
      <c r="AM764" s="66">
        <f t="shared" si="2276"/>
        <v>4200000</v>
      </c>
      <c r="AN764" s="66">
        <f t="shared" si="2277"/>
        <v>4200000</v>
      </c>
      <c r="AO764" s="66"/>
      <c r="AP764" s="66"/>
      <c r="AQ764" s="66"/>
      <c r="AR764" s="66">
        <f t="shared" si="2279"/>
        <v>6637700</v>
      </c>
      <c r="AS764" s="66">
        <f t="shared" si="2280"/>
        <v>4200000</v>
      </c>
      <c r="AT764" s="66">
        <f t="shared" si="2281"/>
        <v>4200000</v>
      </c>
    </row>
    <row r="765" spans="1:46" customFormat="1" ht="25.5">
      <c r="A765" s="123"/>
      <c r="B765" s="77" t="s">
        <v>348</v>
      </c>
      <c r="C765" s="40" t="s">
        <v>52</v>
      </c>
      <c r="D765" s="40" t="s">
        <v>21</v>
      </c>
      <c r="E765" s="40" t="s">
        <v>99</v>
      </c>
      <c r="F765" s="40" t="s">
        <v>133</v>
      </c>
      <c r="G765" s="41"/>
      <c r="H765" s="73">
        <f>H766</f>
        <v>138000</v>
      </c>
      <c r="I765" s="73">
        <f t="shared" ref="I765:M766" si="2282">I766</f>
        <v>138000</v>
      </c>
      <c r="J765" s="73">
        <f t="shared" si="2282"/>
        <v>138000</v>
      </c>
      <c r="K765" s="73">
        <f t="shared" si="2282"/>
        <v>0</v>
      </c>
      <c r="L765" s="73">
        <f t="shared" si="2282"/>
        <v>0</v>
      </c>
      <c r="M765" s="73">
        <f t="shared" si="2282"/>
        <v>0</v>
      </c>
      <c r="N765" s="73">
        <f t="shared" si="2165"/>
        <v>138000</v>
      </c>
      <c r="O765" s="73">
        <f t="shared" si="2166"/>
        <v>138000</v>
      </c>
      <c r="P765" s="73">
        <f t="shared" si="2167"/>
        <v>138000</v>
      </c>
      <c r="Q765" s="73">
        <f t="shared" ref="Q765:S766" si="2283">Q766</f>
        <v>0</v>
      </c>
      <c r="R765" s="73">
        <f t="shared" si="2283"/>
        <v>0</v>
      </c>
      <c r="S765" s="73">
        <f t="shared" si="2283"/>
        <v>0</v>
      </c>
      <c r="T765" s="73">
        <f t="shared" si="2263"/>
        <v>138000</v>
      </c>
      <c r="U765" s="73">
        <f t="shared" si="2264"/>
        <v>138000</v>
      </c>
      <c r="V765" s="73">
        <f t="shared" si="2265"/>
        <v>138000</v>
      </c>
      <c r="W765" s="73">
        <f t="shared" ref="W765:Y766" si="2284">W766</f>
        <v>0</v>
      </c>
      <c r="X765" s="73">
        <f t="shared" si="2284"/>
        <v>0</v>
      </c>
      <c r="Y765" s="73">
        <f t="shared" si="2284"/>
        <v>0</v>
      </c>
      <c r="Z765" s="73">
        <f t="shared" si="2267"/>
        <v>138000</v>
      </c>
      <c r="AA765" s="73">
        <f t="shared" si="2268"/>
        <v>138000</v>
      </c>
      <c r="AB765" s="73">
        <f t="shared" si="2269"/>
        <v>138000</v>
      </c>
      <c r="AC765" s="73">
        <f t="shared" ref="AC765:AE766" si="2285">AC766</f>
        <v>0</v>
      </c>
      <c r="AD765" s="73">
        <f t="shared" si="2285"/>
        <v>0</v>
      </c>
      <c r="AE765" s="73">
        <f t="shared" si="2285"/>
        <v>0</v>
      </c>
      <c r="AF765" s="73">
        <f t="shared" si="2271"/>
        <v>138000</v>
      </c>
      <c r="AG765" s="73">
        <f t="shared" si="2272"/>
        <v>138000</v>
      </c>
      <c r="AH765" s="73">
        <f t="shared" si="2273"/>
        <v>138000</v>
      </c>
      <c r="AI765" s="73">
        <f t="shared" ref="AI765:AK766" si="2286">AI766</f>
        <v>0</v>
      </c>
      <c r="AJ765" s="73">
        <f t="shared" si="2286"/>
        <v>0</v>
      </c>
      <c r="AK765" s="73">
        <f t="shared" si="2286"/>
        <v>0</v>
      </c>
      <c r="AL765" s="73">
        <f t="shared" si="2275"/>
        <v>138000</v>
      </c>
      <c r="AM765" s="73">
        <f t="shared" si="2276"/>
        <v>138000</v>
      </c>
      <c r="AN765" s="73">
        <f t="shared" si="2277"/>
        <v>138000</v>
      </c>
      <c r="AO765" s="73">
        <f t="shared" ref="AO765:AQ766" si="2287">AO766</f>
        <v>0</v>
      </c>
      <c r="AP765" s="73">
        <f t="shared" si="2287"/>
        <v>0</v>
      </c>
      <c r="AQ765" s="73">
        <f t="shared" si="2287"/>
        <v>0</v>
      </c>
      <c r="AR765" s="73">
        <f t="shared" si="2279"/>
        <v>138000</v>
      </c>
      <c r="AS765" s="73">
        <f t="shared" si="2280"/>
        <v>138000</v>
      </c>
      <c r="AT765" s="73">
        <f t="shared" si="2281"/>
        <v>138000</v>
      </c>
    </row>
    <row r="766" spans="1:46" customFormat="1">
      <c r="A766" s="123"/>
      <c r="B766" s="109" t="s">
        <v>35</v>
      </c>
      <c r="C766" s="40" t="s">
        <v>52</v>
      </c>
      <c r="D766" s="40" t="s">
        <v>21</v>
      </c>
      <c r="E766" s="40" t="s">
        <v>99</v>
      </c>
      <c r="F766" s="40" t="s">
        <v>133</v>
      </c>
      <c r="G766" s="41" t="s">
        <v>36</v>
      </c>
      <c r="H766" s="73">
        <f>H767</f>
        <v>138000</v>
      </c>
      <c r="I766" s="73">
        <f t="shared" si="2282"/>
        <v>138000</v>
      </c>
      <c r="J766" s="73">
        <f t="shared" si="2282"/>
        <v>138000</v>
      </c>
      <c r="K766" s="73">
        <f t="shared" si="2282"/>
        <v>0</v>
      </c>
      <c r="L766" s="73">
        <f t="shared" si="2282"/>
        <v>0</v>
      </c>
      <c r="M766" s="73">
        <f t="shared" si="2282"/>
        <v>0</v>
      </c>
      <c r="N766" s="73">
        <f t="shared" si="2165"/>
        <v>138000</v>
      </c>
      <c r="O766" s="73">
        <f t="shared" si="2166"/>
        <v>138000</v>
      </c>
      <c r="P766" s="73">
        <f t="shared" si="2167"/>
        <v>138000</v>
      </c>
      <c r="Q766" s="73">
        <f t="shared" si="2283"/>
        <v>0</v>
      </c>
      <c r="R766" s="73">
        <f t="shared" si="2283"/>
        <v>0</v>
      </c>
      <c r="S766" s="73">
        <f t="shared" si="2283"/>
        <v>0</v>
      </c>
      <c r="T766" s="73">
        <f t="shared" si="2263"/>
        <v>138000</v>
      </c>
      <c r="U766" s="73">
        <f t="shared" si="2264"/>
        <v>138000</v>
      </c>
      <c r="V766" s="73">
        <f t="shared" si="2265"/>
        <v>138000</v>
      </c>
      <c r="W766" s="73">
        <f t="shared" si="2284"/>
        <v>0</v>
      </c>
      <c r="X766" s="73">
        <f t="shared" si="2284"/>
        <v>0</v>
      </c>
      <c r="Y766" s="73">
        <f t="shared" si="2284"/>
        <v>0</v>
      </c>
      <c r="Z766" s="73">
        <f t="shared" si="2267"/>
        <v>138000</v>
      </c>
      <c r="AA766" s="73">
        <f t="shared" si="2268"/>
        <v>138000</v>
      </c>
      <c r="AB766" s="73">
        <f t="shared" si="2269"/>
        <v>138000</v>
      </c>
      <c r="AC766" s="73">
        <f t="shared" si="2285"/>
        <v>0</v>
      </c>
      <c r="AD766" s="73">
        <f t="shared" si="2285"/>
        <v>0</v>
      </c>
      <c r="AE766" s="73">
        <f t="shared" si="2285"/>
        <v>0</v>
      </c>
      <c r="AF766" s="73">
        <f t="shared" si="2271"/>
        <v>138000</v>
      </c>
      <c r="AG766" s="73">
        <f t="shared" si="2272"/>
        <v>138000</v>
      </c>
      <c r="AH766" s="73">
        <f t="shared" si="2273"/>
        <v>138000</v>
      </c>
      <c r="AI766" s="73">
        <f t="shared" si="2286"/>
        <v>0</v>
      </c>
      <c r="AJ766" s="73">
        <f t="shared" si="2286"/>
        <v>0</v>
      </c>
      <c r="AK766" s="73">
        <f t="shared" si="2286"/>
        <v>0</v>
      </c>
      <c r="AL766" s="73">
        <f t="shared" si="2275"/>
        <v>138000</v>
      </c>
      <c r="AM766" s="73">
        <f t="shared" si="2276"/>
        <v>138000</v>
      </c>
      <c r="AN766" s="73">
        <f t="shared" si="2277"/>
        <v>138000</v>
      </c>
      <c r="AO766" s="73">
        <f t="shared" si="2287"/>
        <v>0</v>
      </c>
      <c r="AP766" s="73">
        <f t="shared" si="2287"/>
        <v>0</v>
      </c>
      <c r="AQ766" s="73">
        <f t="shared" si="2287"/>
        <v>0</v>
      </c>
      <c r="AR766" s="73">
        <f t="shared" si="2279"/>
        <v>138000</v>
      </c>
      <c r="AS766" s="73">
        <f t="shared" si="2280"/>
        <v>138000</v>
      </c>
      <c r="AT766" s="73">
        <f t="shared" si="2281"/>
        <v>138000</v>
      </c>
    </row>
    <row r="767" spans="1:46" customFormat="1">
      <c r="A767" s="123"/>
      <c r="B767" s="77" t="s">
        <v>66</v>
      </c>
      <c r="C767" s="40" t="s">
        <v>52</v>
      </c>
      <c r="D767" s="40" t="s">
        <v>21</v>
      </c>
      <c r="E767" s="40" t="s">
        <v>99</v>
      </c>
      <c r="F767" s="40" t="s">
        <v>133</v>
      </c>
      <c r="G767" s="41" t="s">
        <v>67</v>
      </c>
      <c r="H767" s="66">
        <v>138000</v>
      </c>
      <c r="I767" s="66">
        <v>138000</v>
      </c>
      <c r="J767" s="66">
        <v>138000</v>
      </c>
      <c r="K767" s="66"/>
      <c r="L767" s="66"/>
      <c r="M767" s="66"/>
      <c r="N767" s="66">
        <f t="shared" si="2165"/>
        <v>138000</v>
      </c>
      <c r="O767" s="66">
        <f t="shared" si="2166"/>
        <v>138000</v>
      </c>
      <c r="P767" s="66">
        <f t="shared" si="2167"/>
        <v>138000</v>
      </c>
      <c r="Q767" s="66"/>
      <c r="R767" s="66"/>
      <c r="S767" s="66"/>
      <c r="T767" s="66">
        <f t="shared" si="2263"/>
        <v>138000</v>
      </c>
      <c r="U767" s="66">
        <f t="shared" si="2264"/>
        <v>138000</v>
      </c>
      <c r="V767" s="66">
        <f t="shared" si="2265"/>
        <v>138000</v>
      </c>
      <c r="W767" s="66"/>
      <c r="X767" s="66"/>
      <c r="Y767" s="66"/>
      <c r="Z767" s="66">
        <f t="shared" si="2267"/>
        <v>138000</v>
      </c>
      <c r="AA767" s="66">
        <f t="shared" si="2268"/>
        <v>138000</v>
      </c>
      <c r="AB767" s="66">
        <f t="shared" si="2269"/>
        <v>138000</v>
      </c>
      <c r="AC767" s="66"/>
      <c r="AD767" s="66"/>
      <c r="AE767" s="66"/>
      <c r="AF767" s="66">
        <f t="shared" si="2271"/>
        <v>138000</v>
      </c>
      <c r="AG767" s="66">
        <f t="shared" si="2272"/>
        <v>138000</v>
      </c>
      <c r="AH767" s="66">
        <f t="shared" si="2273"/>
        <v>138000</v>
      </c>
      <c r="AI767" s="66"/>
      <c r="AJ767" s="66"/>
      <c r="AK767" s="66"/>
      <c r="AL767" s="66">
        <f t="shared" si="2275"/>
        <v>138000</v>
      </c>
      <c r="AM767" s="66">
        <f t="shared" si="2276"/>
        <v>138000</v>
      </c>
      <c r="AN767" s="66">
        <f t="shared" si="2277"/>
        <v>138000</v>
      </c>
      <c r="AO767" s="66"/>
      <c r="AP767" s="66"/>
      <c r="AQ767" s="66"/>
      <c r="AR767" s="66">
        <f t="shared" si="2279"/>
        <v>138000</v>
      </c>
      <c r="AS767" s="66">
        <f t="shared" si="2280"/>
        <v>138000</v>
      </c>
      <c r="AT767" s="66">
        <f t="shared" si="2281"/>
        <v>138000</v>
      </c>
    </row>
    <row r="768" spans="1:46" customFormat="1" ht="25.5">
      <c r="A768" s="123"/>
      <c r="B768" s="77" t="s">
        <v>349</v>
      </c>
      <c r="C768" s="40" t="s">
        <v>52</v>
      </c>
      <c r="D768" s="40" t="s">
        <v>21</v>
      </c>
      <c r="E768" s="40" t="s">
        <v>99</v>
      </c>
      <c r="F768" s="40" t="s">
        <v>134</v>
      </c>
      <c r="G768" s="41"/>
      <c r="H768" s="66">
        <f>H769</f>
        <v>50000</v>
      </c>
      <c r="I768" s="66">
        <f t="shared" ref="I768:M769" si="2288">I769</f>
        <v>50000</v>
      </c>
      <c r="J768" s="66">
        <f t="shared" si="2288"/>
        <v>50000</v>
      </c>
      <c r="K768" s="66">
        <f t="shared" si="2288"/>
        <v>0</v>
      </c>
      <c r="L768" s="66">
        <f t="shared" si="2288"/>
        <v>0</v>
      </c>
      <c r="M768" s="66">
        <f t="shared" si="2288"/>
        <v>0</v>
      </c>
      <c r="N768" s="66">
        <f t="shared" si="2165"/>
        <v>50000</v>
      </c>
      <c r="O768" s="66">
        <f t="shared" si="2166"/>
        <v>50000</v>
      </c>
      <c r="P768" s="66">
        <f t="shared" si="2167"/>
        <v>50000</v>
      </c>
      <c r="Q768" s="66">
        <f>Q769+Q771</f>
        <v>0</v>
      </c>
      <c r="R768" s="66">
        <f t="shared" ref="R768:S768" si="2289">R769+R771</f>
        <v>0</v>
      </c>
      <c r="S768" s="66">
        <f t="shared" si="2289"/>
        <v>0</v>
      </c>
      <c r="T768" s="66">
        <f t="shared" si="2263"/>
        <v>50000</v>
      </c>
      <c r="U768" s="66">
        <f t="shared" si="2264"/>
        <v>50000</v>
      </c>
      <c r="V768" s="66">
        <f t="shared" si="2265"/>
        <v>50000</v>
      </c>
      <c r="W768" s="66">
        <f>W769+W771</f>
        <v>0</v>
      </c>
      <c r="X768" s="66">
        <f t="shared" ref="X768:Y768" si="2290">X769+X771</f>
        <v>0</v>
      </c>
      <c r="Y768" s="66">
        <f t="shared" si="2290"/>
        <v>0</v>
      </c>
      <c r="Z768" s="66">
        <f t="shared" si="2267"/>
        <v>50000</v>
      </c>
      <c r="AA768" s="66">
        <f t="shared" si="2268"/>
        <v>50000</v>
      </c>
      <c r="AB768" s="66">
        <f t="shared" si="2269"/>
        <v>50000</v>
      </c>
      <c r="AC768" s="66">
        <f>AC769+AC771</f>
        <v>0</v>
      </c>
      <c r="AD768" s="66">
        <f t="shared" ref="AD768:AE768" si="2291">AD769+AD771</f>
        <v>0</v>
      </c>
      <c r="AE768" s="66">
        <f t="shared" si="2291"/>
        <v>0</v>
      </c>
      <c r="AF768" s="66">
        <f t="shared" si="2271"/>
        <v>50000</v>
      </c>
      <c r="AG768" s="66">
        <f t="shared" si="2272"/>
        <v>50000</v>
      </c>
      <c r="AH768" s="66">
        <f t="shared" si="2273"/>
        <v>50000</v>
      </c>
      <c r="AI768" s="66">
        <f>AI769+AI771</f>
        <v>0</v>
      </c>
      <c r="AJ768" s="66">
        <f t="shared" ref="AJ768:AK768" si="2292">AJ769+AJ771</f>
        <v>0</v>
      </c>
      <c r="AK768" s="66">
        <f t="shared" si="2292"/>
        <v>0</v>
      </c>
      <c r="AL768" s="66">
        <f t="shared" si="2275"/>
        <v>50000</v>
      </c>
      <c r="AM768" s="66">
        <f t="shared" si="2276"/>
        <v>50000</v>
      </c>
      <c r="AN768" s="66">
        <f t="shared" si="2277"/>
        <v>50000</v>
      </c>
      <c r="AO768" s="66">
        <f>AO769+AO771</f>
        <v>0</v>
      </c>
      <c r="AP768" s="66">
        <f t="shared" ref="AP768:AQ768" si="2293">AP769+AP771</f>
        <v>0</v>
      </c>
      <c r="AQ768" s="66">
        <f t="shared" si="2293"/>
        <v>0</v>
      </c>
      <c r="AR768" s="66">
        <f t="shared" si="2279"/>
        <v>50000</v>
      </c>
      <c r="AS768" s="66">
        <f t="shared" si="2280"/>
        <v>50000</v>
      </c>
      <c r="AT768" s="66">
        <f t="shared" si="2281"/>
        <v>50000</v>
      </c>
    </row>
    <row r="769" spans="1:46" customFormat="1" ht="25.5">
      <c r="A769" s="123"/>
      <c r="B769" s="136" t="s">
        <v>207</v>
      </c>
      <c r="C769" s="40" t="s">
        <v>52</v>
      </c>
      <c r="D769" s="40" t="s">
        <v>21</v>
      </c>
      <c r="E769" s="40" t="s">
        <v>99</v>
      </c>
      <c r="F769" s="40" t="s">
        <v>134</v>
      </c>
      <c r="G769" s="41" t="s">
        <v>32</v>
      </c>
      <c r="H769" s="66">
        <f>H770</f>
        <v>50000</v>
      </c>
      <c r="I769" s="66">
        <f t="shared" si="2288"/>
        <v>50000</v>
      </c>
      <c r="J769" s="66">
        <f t="shared" si="2288"/>
        <v>50000</v>
      </c>
      <c r="K769" s="66">
        <f t="shared" si="2288"/>
        <v>0</v>
      </c>
      <c r="L769" s="66">
        <f t="shared" si="2288"/>
        <v>0</v>
      </c>
      <c r="M769" s="66">
        <f t="shared" si="2288"/>
        <v>0</v>
      </c>
      <c r="N769" s="66">
        <f t="shared" si="2165"/>
        <v>50000</v>
      </c>
      <c r="O769" s="66">
        <f t="shared" si="2166"/>
        <v>50000</v>
      </c>
      <c r="P769" s="66">
        <f t="shared" si="2167"/>
        <v>50000</v>
      </c>
      <c r="Q769" s="66">
        <f t="shared" ref="Q769:S769" si="2294">Q770</f>
        <v>-50000</v>
      </c>
      <c r="R769" s="66">
        <f t="shared" si="2294"/>
        <v>0</v>
      </c>
      <c r="S769" s="66">
        <f t="shared" si="2294"/>
        <v>0</v>
      </c>
      <c r="T769" s="66">
        <f t="shared" si="2263"/>
        <v>0</v>
      </c>
      <c r="U769" s="66">
        <f t="shared" si="2264"/>
        <v>50000</v>
      </c>
      <c r="V769" s="66">
        <f t="shared" si="2265"/>
        <v>50000</v>
      </c>
      <c r="W769" s="66">
        <f t="shared" ref="W769:Y769" si="2295">W770</f>
        <v>0</v>
      </c>
      <c r="X769" s="66">
        <f t="shared" si="2295"/>
        <v>0</v>
      </c>
      <c r="Y769" s="66">
        <f t="shared" si="2295"/>
        <v>0</v>
      </c>
      <c r="Z769" s="66">
        <f t="shared" si="2267"/>
        <v>0</v>
      </c>
      <c r="AA769" s="66">
        <f t="shared" si="2268"/>
        <v>50000</v>
      </c>
      <c r="AB769" s="66">
        <f t="shared" si="2269"/>
        <v>50000</v>
      </c>
      <c r="AC769" s="66">
        <f t="shared" ref="AC769:AE769" si="2296">AC770</f>
        <v>0</v>
      </c>
      <c r="AD769" s="66">
        <f t="shared" si="2296"/>
        <v>0</v>
      </c>
      <c r="AE769" s="66">
        <f t="shared" si="2296"/>
        <v>0</v>
      </c>
      <c r="AF769" s="66">
        <f t="shared" si="2271"/>
        <v>0</v>
      </c>
      <c r="AG769" s="66">
        <f t="shared" si="2272"/>
        <v>50000</v>
      </c>
      <c r="AH769" s="66">
        <f t="shared" si="2273"/>
        <v>50000</v>
      </c>
      <c r="AI769" s="66">
        <f t="shared" ref="AI769:AK769" si="2297">AI770</f>
        <v>0</v>
      </c>
      <c r="AJ769" s="66">
        <f t="shared" si="2297"/>
        <v>0</v>
      </c>
      <c r="AK769" s="66">
        <f t="shared" si="2297"/>
        <v>0</v>
      </c>
      <c r="AL769" s="66">
        <f t="shared" si="2275"/>
        <v>0</v>
      </c>
      <c r="AM769" s="66">
        <f t="shared" si="2276"/>
        <v>50000</v>
      </c>
      <c r="AN769" s="66">
        <f t="shared" si="2277"/>
        <v>50000</v>
      </c>
      <c r="AO769" s="66">
        <f t="shared" ref="AO769:AQ769" si="2298">AO770</f>
        <v>0</v>
      </c>
      <c r="AP769" s="66">
        <f t="shared" si="2298"/>
        <v>0</v>
      </c>
      <c r="AQ769" s="66">
        <f t="shared" si="2298"/>
        <v>0</v>
      </c>
      <c r="AR769" s="66">
        <f t="shared" si="2279"/>
        <v>0</v>
      </c>
      <c r="AS769" s="66">
        <f t="shared" si="2280"/>
        <v>50000</v>
      </c>
      <c r="AT769" s="66">
        <f t="shared" si="2281"/>
        <v>50000</v>
      </c>
    </row>
    <row r="770" spans="1:46" customFormat="1" ht="25.5">
      <c r="A770" s="123"/>
      <c r="B770" s="77" t="s">
        <v>34</v>
      </c>
      <c r="C770" s="40" t="s">
        <v>52</v>
      </c>
      <c r="D770" s="40" t="s">
        <v>21</v>
      </c>
      <c r="E770" s="40" t="s">
        <v>99</v>
      </c>
      <c r="F770" s="40" t="s">
        <v>134</v>
      </c>
      <c r="G770" s="41" t="s">
        <v>33</v>
      </c>
      <c r="H770" s="66">
        <v>50000</v>
      </c>
      <c r="I770" s="66">
        <v>50000</v>
      </c>
      <c r="J770" s="66">
        <v>50000</v>
      </c>
      <c r="K770" s="66"/>
      <c r="L770" s="66"/>
      <c r="M770" s="66"/>
      <c r="N770" s="66">
        <f t="shared" si="2165"/>
        <v>50000</v>
      </c>
      <c r="O770" s="66">
        <f t="shared" si="2166"/>
        <v>50000</v>
      </c>
      <c r="P770" s="66">
        <f t="shared" si="2167"/>
        <v>50000</v>
      </c>
      <c r="Q770" s="66">
        <v>-50000</v>
      </c>
      <c r="R770" s="66"/>
      <c r="S770" s="66"/>
      <c r="T770" s="66">
        <f t="shared" si="2263"/>
        <v>0</v>
      </c>
      <c r="U770" s="66">
        <f t="shared" si="2264"/>
        <v>50000</v>
      </c>
      <c r="V770" s="66">
        <f t="shared" si="2265"/>
        <v>50000</v>
      </c>
      <c r="W770" s="66"/>
      <c r="X770" s="66"/>
      <c r="Y770" s="66"/>
      <c r="Z770" s="66">
        <f t="shared" si="2267"/>
        <v>0</v>
      </c>
      <c r="AA770" s="66">
        <f t="shared" si="2268"/>
        <v>50000</v>
      </c>
      <c r="AB770" s="66">
        <f t="shared" si="2269"/>
        <v>50000</v>
      </c>
      <c r="AC770" s="66"/>
      <c r="AD770" s="66"/>
      <c r="AE770" s="66"/>
      <c r="AF770" s="66">
        <f t="shared" si="2271"/>
        <v>0</v>
      </c>
      <c r="AG770" s="66">
        <f t="shared" si="2272"/>
        <v>50000</v>
      </c>
      <c r="AH770" s="66">
        <f t="shared" si="2273"/>
        <v>50000</v>
      </c>
      <c r="AI770" s="66"/>
      <c r="AJ770" s="66"/>
      <c r="AK770" s="66"/>
      <c r="AL770" s="66">
        <f t="shared" si="2275"/>
        <v>0</v>
      </c>
      <c r="AM770" s="66">
        <f t="shared" si="2276"/>
        <v>50000</v>
      </c>
      <c r="AN770" s="66">
        <f t="shared" si="2277"/>
        <v>50000</v>
      </c>
      <c r="AO770" s="66"/>
      <c r="AP770" s="66"/>
      <c r="AQ770" s="66"/>
      <c r="AR770" s="66">
        <f t="shared" si="2279"/>
        <v>0</v>
      </c>
      <c r="AS770" s="66">
        <f t="shared" si="2280"/>
        <v>50000</v>
      </c>
      <c r="AT770" s="66">
        <f t="shared" si="2281"/>
        <v>50000</v>
      </c>
    </row>
    <row r="771" spans="1:46" customFormat="1">
      <c r="A771" s="123"/>
      <c r="B771" s="109" t="s">
        <v>35</v>
      </c>
      <c r="C771" s="40" t="s">
        <v>52</v>
      </c>
      <c r="D771" s="40" t="s">
        <v>21</v>
      </c>
      <c r="E771" s="40" t="s">
        <v>99</v>
      </c>
      <c r="F771" s="40" t="s">
        <v>134</v>
      </c>
      <c r="G771" s="41" t="s">
        <v>36</v>
      </c>
      <c r="H771" s="66"/>
      <c r="I771" s="66"/>
      <c r="J771" s="66"/>
      <c r="K771" s="66"/>
      <c r="L771" s="66"/>
      <c r="M771" s="66"/>
      <c r="N771" s="66"/>
      <c r="O771" s="66"/>
      <c r="P771" s="66"/>
      <c r="Q771" s="66">
        <f>Q772</f>
        <v>50000</v>
      </c>
      <c r="R771" s="66">
        <f t="shared" ref="R771:S771" si="2299">R772</f>
        <v>0</v>
      </c>
      <c r="S771" s="66">
        <f t="shared" si="2299"/>
        <v>0</v>
      </c>
      <c r="T771" s="66">
        <f t="shared" ref="T771:T772" si="2300">N771+Q771</f>
        <v>50000</v>
      </c>
      <c r="U771" s="66">
        <f t="shared" ref="U771:U772" si="2301">O771+R771</f>
        <v>0</v>
      </c>
      <c r="V771" s="66">
        <f t="shared" ref="V771:V772" si="2302">P771+S771</f>
        <v>0</v>
      </c>
      <c r="W771" s="66">
        <f>W772</f>
        <v>0</v>
      </c>
      <c r="X771" s="66">
        <f t="shared" ref="X771:Y771" si="2303">X772</f>
        <v>0</v>
      </c>
      <c r="Y771" s="66">
        <f t="shared" si="2303"/>
        <v>0</v>
      </c>
      <c r="Z771" s="66">
        <f t="shared" si="2267"/>
        <v>50000</v>
      </c>
      <c r="AA771" s="66">
        <f t="shared" si="2268"/>
        <v>0</v>
      </c>
      <c r="AB771" s="66">
        <f t="shared" si="2269"/>
        <v>0</v>
      </c>
      <c r="AC771" s="66">
        <f>AC772</f>
        <v>0</v>
      </c>
      <c r="AD771" s="66">
        <f t="shared" ref="AD771:AE771" si="2304">AD772</f>
        <v>0</v>
      </c>
      <c r="AE771" s="66">
        <f t="shared" si="2304"/>
        <v>0</v>
      </c>
      <c r="AF771" s="66">
        <f t="shared" si="2271"/>
        <v>50000</v>
      </c>
      <c r="AG771" s="66">
        <f t="shared" si="2272"/>
        <v>0</v>
      </c>
      <c r="AH771" s="66">
        <f t="shared" si="2273"/>
        <v>0</v>
      </c>
      <c r="AI771" s="66">
        <f>AI772</f>
        <v>0</v>
      </c>
      <c r="AJ771" s="66">
        <f t="shared" ref="AJ771:AK771" si="2305">AJ772</f>
        <v>0</v>
      </c>
      <c r="AK771" s="66">
        <f t="shared" si="2305"/>
        <v>0</v>
      </c>
      <c r="AL771" s="66">
        <f t="shared" si="2275"/>
        <v>50000</v>
      </c>
      <c r="AM771" s="66">
        <f t="shared" si="2276"/>
        <v>0</v>
      </c>
      <c r="AN771" s="66">
        <f t="shared" si="2277"/>
        <v>0</v>
      </c>
      <c r="AO771" s="66">
        <f>AO772</f>
        <v>0</v>
      </c>
      <c r="AP771" s="66">
        <f t="shared" ref="AP771:AQ771" si="2306">AP772</f>
        <v>0</v>
      </c>
      <c r="AQ771" s="66">
        <f t="shared" si="2306"/>
        <v>0</v>
      </c>
      <c r="AR771" s="66">
        <f t="shared" si="2279"/>
        <v>50000</v>
      </c>
      <c r="AS771" s="66">
        <f t="shared" si="2280"/>
        <v>0</v>
      </c>
      <c r="AT771" s="66">
        <f t="shared" si="2281"/>
        <v>0</v>
      </c>
    </row>
    <row r="772" spans="1:46" customFormat="1">
      <c r="A772" s="123"/>
      <c r="B772" s="77" t="s">
        <v>66</v>
      </c>
      <c r="C772" s="40" t="s">
        <v>52</v>
      </c>
      <c r="D772" s="40" t="s">
        <v>21</v>
      </c>
      <c r="E772" s="40" t="s">
        <v>99</v>
      </c>
      <c r="F772" s="40" t="s">
        <v>134</v>
      </c>
      <c r="G772" s="41" t="s">
        <v>67</v>
      </c>
      <c r="H772" s="66"/>
      <c r="I772" s="66"/>
      <c r="J772" s="66"/>
      <c r="K772" s="66"/>
      <c r="L772" s="66"/>
      <c r="M772" s="66"/>
      <c r="N772" s="66"/>
      <c r="O772" s="66"/>
      <c r="P772" s="66"/>
      <c r="Q772" s="66">
        <v>50000</v>
      </c>
      <c r="R772" s="66"/>
      <c r="S772" s="66"/>
      <c r="T772" s="66">
        <f t="shared" si="2300"/>
        <v>50000</v>
      </c>
      <c r="U772" s="66">
        <f t="shared" si="2301"/>
        <v>0</v>
      </c>
      <c r="V772" s="66">
        <f t="shared" si="2302"/>
        <v>0</v>
      </c>
      <c r="W772" s="66"/>
      <c r="X772" s="66"/>
      <c r="Y772" s="66"/>
      <c r="Z772" s="66">
        <f t="shared" si="2267"/>
        <v>50000</v>
      </c>
      <c r="AA772" s="66">
        <f t="shared" si="2268"/>
        <v>0</v>
      </c>
      <c r="AB772" s="66">
        <f t="shared" si="2269"/>
        <v>0</v>
      </c>
      <c r="AC772" s="66"/>
      <c r="AD772" s="66"/>
      <c r="AE772" s="66"/>
      <c r="AF772" s="66">
        <f t="shared" si="2271"/>
        <v>50000</v>
      </c>
      <c r="AG772" s="66">
        <f t="shared" si="2272"/>
        <v>0</v>
      </c>
      <c r="AH772" s="66">
        <f t="shared" si="2273"/>
        <v>0</v>
      </c>
      <c r="AI772" s="66"/>
      <c r="AJ772" s="66"/>
      <c r="AK772" s="66"/>
      <c r="AL772" s="66">
        <f t="shared" si="2275"/>
        <v>50000</v>
      </c>
      <c r="AM772" s="66">
        <f t="shared" si="2276"/>
        <v>0</v>
      </c>
      <c r="AN772" s="66">
        <f t="shared" si="2277"/>
        <v>0</v>
      </c>
      <c r="AO772" s="66"/>
      <c r="AP772" s="66"/>
      <c r="AQ772" s="66"/>
      <c r="AR772" s="66">
        <f t="shared" si="2279"/>
        <v>50000</v>
      </c>
      <c r="AS772" s="66">
        <f t="shared" si="2280"/>
        <v>0</v>
      </c>
      <c r="AT772" s="66">
        <f t="shared" si="2281"/>
        <v>0</v>
      </c>
    </row>
    <row r="773" spans="1:46" customFormat="1">
      <c r="A773" s="123"/>
      <c r="B773" s="77" t="s">
        <v>187</v>
      </c>
      <c r="C773" s="40" t="s">
        <v>52</v>
      </c>
      <c r="D773" s="40" t="s">
        <v>21</v>
      </c>
      <c r="E773" s="40" t="s">
        <v>99</v>
      </c>
      <c r="F773" s="40" t="s">
        <v>186</v>
      </c>
      <c r="G773" s="41"/>
      <c r="H773" s="66">
        <f>H774+H776</f>
        <v>0</v>
      </c>
      <c r="I773" s="66">
        <f t="shared" ref="I773:M773" si="2307">I774+I776</f>
        <v>0</v>
      </c>
      <c r="J773" s="66">
        <f t="shared" si="2307"/>
        <v>0</v>
      </c>
      <c r="K773" s="66">
        <f t="shared" si="2307"/>
        <v>193350</v>
      </c>
      <c r="L773" s="66">
        <f t="shared" si="2307"/>
        <v>0</v>
      </c>
      <c r="M773" s="66">
        <f t="shared" si="2307"/>
        <v>0</v>
      </c>
      <c r="N773" s="66">
        <f t="shared" ref="N773:N777" si="2308">H773+K773</f>
        <v>193350</v>
      </c>
      <c r="O773" s="66">
        <f t="shared" ref="O773:O777" si="2309">I773+L773</f>
        <v>0</v>
      </c>
      <c r="P773" s="66">
        <f t="shared" ref="P773:P777" si="2310">J773+M773</f>
        <v>0</v>
      </c>
      <c r="Q773" s="66">
        <f t="shared" ref="Q773:S773" si="2311">Q774+Q776</f>
        <v>1300000</v>
      </c>
      <c r="R773" s="66">
        <f t="shared" si="2311"/>
        <v>0</v>
      </c>
      <c r="S773" s="66">
        <f t="shared" si="2311"/>
        <v>0</v>
      </c>
      <c r="T773" s="66">
        <f t="shared" si="2263"/>
        <v>1493350</v>
      </c>
      <c r="U773" s="66">
        <f t="shared" si="2264"/>
        <v>0</v>
      </c>
      <c r="V773" s="66">
        <f t="shared" si="2265"/>
        <v>0</v>
      </c>
      <c r="W773" s="66">
        <f t="shared" ref="W773:Y773" si="2312">W774+W776</f>
        <v>-183000</v>
      </c>
      <c r="X773" s="66">
        <f t="shared" si="2312"/>
        <v>0</v>
      </c>
      <c r="Y773" s="66">
        <f t="shared" si="2312"/>
        <v>0</v>
      </c>
      <c r="Z773" s="66">
        <f t="shared" si="2267"/>
        <v>1310350</v>
      </c>
      <c r="AA773" s="66">
        <f t="shared" si="2268"/>
        <v>0</v>
      </c>
      <c r="AB773" s="66">
        <f t="shared" si="2269"/>
        <v>0</v>
      </c>
      <c r="AC773" s="66">
        <f>AC774+AC776+AC778</f>
        <v>600000</v>
      </c>
      <c r="AD773" s="66">
        <f t="shared" ref="AD773:AE773" si="2313">AD774+AD776+AD778</f>
        <v>0</v>
      </c>
      <c r="AE773" s="66">
        <f t="shared" si="2313"/>
        <v>0</v>
      </c>
      <c r="AF773" s="66">
        <f t="shared" si="2271"/>
        <v>1910350</v>
      </c>
      <c r="AG773" s="66">
        <f t="shared" si="2272"/>
        <v>0</v>
      </c>
      <c r="AH773" s="66">
        <f t="shared" si="2273"/>
        <v>0</v>
      </c>
      <c r="AI773" s="66">
        <f>AI774+AI776+AI778</f>
        <v>281578</v>
      </c>
      <c r="AJ773" s="66">
        <f t="shared" ref="AJ773:AK773" si="2314">AJ774+AJ776+AJ778</f>
        <v>0</v>
      </c>
      <c r="AK773" s="66">
        <f t="shared" si="2314"/>
        <v>0</v>
      </c>
      <c r="AL773" s="66">
        <f t="shared" si="2275"/>
        <v>2191928</v>
      </c>
      <c r="AM773" s="66">
        <f t="shared" si="2276"/>
        <v>0</v>
      </c>
      <c r="AN773" s="66">
        <f t="shared" si="2277"/>
        <v>0</v>
      </c>
      <c r="AO773" s="66">
        <f>AO774+AO776+AO778</f>
        <v>0</v>
      </c>
      <c r="AP773" s="66">
        <f t="shared" ref="AP773:AQ773" si="2315">AP774+AP776+AP778</f>
        <v>0</v>
      </c>
      <c r="AQ773" s="66">
        <f t="shared" si="2315"/>
        <v>0</v>
      </c>
      <c r="AR773" s="66">
        <f t="shared" si="2279"/>
        <v>2191928</v>
      </c>
      <c r="AS773" s="66">
        <f t="shared" si="2280"/>
        <v>0</v>
      </c>
      <c r="AT773" s="66">
        <f t="shared" si="2281"/>
        <v>0</v>
      </c>
    </row>
    <row r="774" spans="1:46" customFormat="1" ht="25.5">
      <c r="A774" s="123"/>
      <c r="B774" s="136" t="s">
        <v>207</v>
      </c>
      <c r="C774" s="40" t="s">
        <v>52</v>
      </c>
      <c r="D774" s="40" t="s">
        <v>21</v>
      </c>
      <c r="E774" s="40" t="s">
        <v>99</v>
      </c>
      <c r="F774" s="40" t="s">
        <v>186</v>
      </c>
      <c r="G774" s="41" t="s">
        <v>32</v>
      </c>
      <c r="H774" s="66">
        <f>H775</f>
        <v>0</v>
      </c>
      <c r="I774" s="66">
        <f t="shared" ref="I774:M774" si="2316">I775</f>
        <v>0</v>
      </c>
      <c r="J774" s="66">
        <f t="shared" si="2316"/>
        <v>0</v>
      </c>
      <c r="K774" s="66">
        <f t="shared" si="2316"/>
        <v>115000</v>
      </c>
      <c r="L774" s="66">
        <f t="shared" si="2316"/>
        <v>0</v>
      </c>
      <c r="M774" s="66">
        <f t="shared" si="2316"/>
        <v>0</v>
      </c>
      <c r="N774" s="66">
        <f t="shared" si="2308"/>
        <v>115000</v>
      </c>
      <c r="O774" s="66">
        <f t="shared" si="2309"/>
        <v>0</v>
      </c>
      <c r="P774" s="66">
        <f t="shared" si="2310"/>
        <v>0</v>
      </c>
      <c r="Q774" s="66">
        <f t="shared" ref="Q774:S774" si="2317">Q775</f>
        <v>1300000</v>
      </c>
      <c r="R774" s="66">
        <f t="shared" si="2317"/>
        <v>0</v>
      </c>
      <c r="S774" s="66">
        <f t="shared" si="2317"/>
        <v>0</v>
      </c>
      <c r="T774" s="66">
        <f t="shared" si="2263"/>
        <v>1415000</v>
      </c>
      <c r="U774" s="66">
        <f t="shared" si="2264"/>
        <v>0</v>
      </c>
      <c r="V774" s="66">
        <f t="shared" si="2265"/>
        <v>0</v>
      </c>
      <c r="W774" s="66">
        <f t="shared" ref="W774:Y774" si="2318">W775</f>
        <v>-183000</v>
      </c>
      <c r="X774" s="66">
        <f t="shared" si="2318"/>
        <v>0</v>
      </c>
      <c r="Y774" s="66">
        <f t="shared" si="2318"/>
        <v>0</v>
      </c>
      <c r="Z774" s="66">
        <f t="shared" si="2267"/>
        <v>1232000</v>
      </c>
      <c r="AA774" s="66">
        <f t="shared" si="2268"/>
        <v>0</v>
      </c>
      <c r="AB774" s="66">
        <f t="shared" si="2269"/>
        <v>0</v>
      </c>
      <c r="AC774" s="66">
        <f t="shared" ref="AC774:AE774" si="2319">AC775</f>
        <v>0</v>
      </c>
      <c r="AD774" s="66">
        <f t="shared" si="2319"/>
        <v>0</v>
      </c>
      <c r="AE774" s="66">
        <f t="shared" si="2319"/>
        <v>0</v>
      </c>
      <c r="AF774" s="66">
        <f t="shared" si="2271"/>
        <v>1232000</v>
      </c>
      <c r="AG774" s="66">
        <f t="shared" si="2272"/>
        <v>0</v>
      </c>
      <c r="AH774" s="66">
        <f t="shared" si="2273"/>
        <v>0</v>
      </c>
      <c r="AI774" s="66">
        <f t="shared" ref="AI774:AK774" si="2320">AI775</f>
        <v>0</v>
      </c>
      <c r="AJ774" s="66">
        <f t="shared" si="2320"/>
        <v>0</v>
      </c>
      <c r="AK774" s="66">
        <f t="shared" si="2320"/>
        <v>0</v>
      </c>
      <c r="AL774" s="66">
        <f t="shared" si="2275"/>
        <v>1232000</v>
      </c>
      <c r="AM774" s="66">
        <f t="shared" si="2276"/>
        <v>0</v>
      </c>
      <c r="AN774" s="66">
        <f t="shared" si="2277"/>
        <v>0</v>
      </c>
      <c r="AO774" s="66">
        <f t="shared" ref="AO774:AQ774" si="2321">AO775</f>
        <v>0</v>
      </c>
      <c r="AP774" s="66">
        <f t="shared" si="2321"/>
        <v>0</v>
      </c>
      <c r="AQ774" s="66">
        <f t="shared" si="2321"/>
        <v>0</v>
      </c>
      <c r="AR774" s="66">
        <f t="shared" si="2279"/>
        <v>1232000</v>
      </c>
      <c r="AS774" s="66">
        <f t="shared" si="2280"/>
        <v>0</v>
      </c>
      <c r="AT774" s="66">
        <f t="shared" si="2281"/>
        <v>0</v>
      </c>
    </row>
    <row r="775" spans="1:46" customFormat="1" ht="25.5">
      <c r="A775" s="123"/>
      <c r="B775" s="77" t="s">
        <v>34</v>
      </c>
      <c r="C775" s="40" t="s">
        <v>52</v>
      </c>
      <c r="D775" s="40" t="s">
        <v>21</v>
      </c>
      <c r="E775" s="40" t="s">
        <v>99</v>
      </c>
      <c r="F775" s="40" t="s">
        <v>186</v>
      </c>
      <c r="G775" s="41" t="s">
        <v>33</v>
      </c>
      <c r="H775" s="66"/>
      <c r="I775" s="66"/>
      <c r="J775" s="66"/>
      <c r="K775" s="66">
        <v>115000</v>
      </c>
      <c r="L775" s="66"/>
      <c r="M775" s="66"/>
      <c r="N775" s="66">
        <f t="shared" si="2308"/>
        <v>115000</v>
      </c>
      <c r="O775" s="66">
        <f t="shared" si="2309"/>
        <v>0</v>
      </c>
      <c r="P775" s="66">
        <f t="shared" si="2310"/>
        <v>0</v>
      </c>
      <c r="Q775" s="66">
        <v>1300000</v>
      </c>
      <c r="R775" s="66"/>
      <c r="S775" s="66"/>
      <c r="T775" s="66">
        <f t="shared" si="2263"/>
        <v>1415000</v>
      </c>
      <c r="U775" s="66">
        <f t="shared" si="2264"/>
        <v>0</v>
      </c>
      <c r="V775" s="66">
        <f t="shared" si="2265"/>
        <v>0</v>
      </c>
      <c r="W775" s="66">
        <v>-183000</v>
      </c>
      <c r="X775" s="66"/>
      <c r="Y775" s="66"/>
      <c r="Z775" s="66">
        <f t="shared" si="2267"/>
        <v>1232000</v>
      </c>
      <c r="AA775" s="66">
        <f t="shared" si="2268"/>
        <v>0</v>
      </c>
      <c r="AB775" s="66">
        <f t="shared" si="2269"/>
        <v>0</v>
      </c>
      <c r="AC775" s="66"/>
      <c r="AD775" s="66"/>
      <c r="AE775" s="66"/>
      <c r="AF775" s="66">
        <f t="shared" si="2271"/>
        <v>1232000</v>
      </c>
      <c r="AG775" s="66">
        <f t="shared" si="2272"/>
        <v>0</v>
      </c>
      <c r="AH775" s="66">
        <f t="shared" si="2273"/>
        <v>0</v>
      </c>
      <c r="AI775" s="66"/>
      <c r="AJ775" s="66"/>
      <c r="AK775" s="66"/>
      <c r="AL775" s="66">
        <f t="shared" si="2275"/>
        <v>1232000</v>
      </c>
      <c r="AM775" s="66">
        <f t="shared" si="2276"/>
        <v>0</v>
      </c>
      <c r="AN775" s="66">
        <f t="shared" si="2277"/>
        <v>0</v>
      </c>
      <c r="AO775" s="66"/>
      <c r="AP775" s="66"/>
      <c r="AQ775" s="66"/>
      <c r="AR775" s="66">
        <f t="shared" si="2279"/>
        <v>1232000</v>
      </c>
      <c r="AS775" s="66">
        <f t="shared" si="2280"/>
        <v>0</v>
      </c>
      <c r="AT775" s="66">
        <f t="shared" si="2281"/>
        <v>0</v>
      </c>
    </row>
    <row r="776" spans="1:46" customFormat="1">
      <c r="A776" s="123"/>
      <c r="B776" s="109" t="s">
        <v>35</v>
      </c>
      <c r="C776" s="40" t="s">
        <v>52</v>
      </c>
      <c r="D776" s="40" t="s">
        <v>21</v>
      </c>
      <c r="E776" s="40" t="s">
        <v>99</v>
      </c>
      <c r="F776" s="40" t="s">
        <v>186</v>
      </c>
      <c r="G776" s="41" t="s">
        <v>36</v>
      </c>
      <c r="H776" s="66">
        <f>H777</f>
        <v>0</v>
      </c>
      <c r="I776" s="66">
        <f t="shared" ref="I776:M776" si="2322">I777</f>
        <v>0</v>
      </c>
      <c r="J776" s="66">
        <f t="shared" si="2322"/>
        <v>0</v>
      </c>
      <c r="K776" s="66">
        <f t="shared" si="2322"/>
        <v>78350</v>
      </c>
      <c r="L776" s="66">
        <f t="shared" si="2322"/>
        <v>0</v>
      </c>
      <c r="M776" s="66">
        <f t="shared" si="2322"/>
        <v>0</v>
      </c>
      <c r="N776" s="66">
        <f t="shared" si="2308"/>
        <v>78350</v>
      </c>
      <c r="O776" s="66">
        <f t="shared" si="2309"/>
        <v>0</v>
      </c>
      <c r="P776" s="66">
        <f t="shared" si="2310"/>
        <v>0</v>
      </c>
      <c r="Q776" s="66">
        <f t="shared" ref="Q776:S776" si="2323">Q777</f>
        <v>0</v>
      </c>
      <c r="R776" s="66">
        <f t="shared" si="2323"/>
        <v>0</v>
      </c>
      <c r="S776" s="66">
        <f t="shared" si="2323"/>
        <v>0</v>
      </c>
      <c r="T776" s="66">
        <f t="shared" si="2263"/>
        <v>78350</v>
      </c>
      <c r="U776" s="66">
        <f t="shared" si="2264"/>
        <v>0</v>
      </c>
      <c r="V776" s="66">
        <f t="shared" si="2265"/>
        <v>0</v>
      </c>
      <c r="W776" s="66">
        <f t="shared" ref="W776:Y776" si="2324">W777</f>
        <v>0</v>
      </c>
      <c r="X776" s="66">
        <f t="shared" si="2324"/>
        <v>0</v>
      </c>
      <c r="Y776" s="66">
        <f t="shared" si="2324"/>
        <v>0</v>
      </c>
      <c r="Z776" s="66">
        <f t="shared" si="2267"/>
        <v>78350</v>
      </c>
      <c r="AA776" s="66">
        <f t="shared" si="2268"/>
        <v>0</v>
      </c>
      <c r="AB776" s="66">
        <f t="shared" si="2269"/>
        <v>0</v>
      </c>
      <c r="AC776" s="66">
        <f t="shared" ref="AC776:AE776" si="2325">AC777</f>
        <v>0</v>
      </c>
      <c r="AD776" s="66">
        <f t="shared" si="2325"/>
        <v>0</v>
      </c>
      <c r="AE776" s="66">
        <f t="shared" si="2325"/>
        <v>0</v>
      </c>
      <c r="AF776" s="66">
        <f t="shared" si="2271"/>
        <v>78350</v>
      </c>
      <c r="AG776" s="66">
        <f t="shared" si="2272"/>
        <v>0</v>
      </c>
      <c r="AH776" s="66">
        <f t="shared" si="2273"/>
        <v>0</v>
      </c>
      <c r="AI776" s="66">
        <f t="shared" ref="AI776:AK776" si="2326">AI777</f>
        <v>281578</v>
      </c>
      <c r="AJ776" s="66">
        <f t="shared" si="2326"/>
        <v>0</v>
      </c>
      <c r="AK776" s="66">
        <f t="shared" si="2326"/>
        <v>0</v>
      </c>
      <c r="AL776" s="66">
        <f t="shared" si="2275"/>
        <v>359928</v>
      </c>
      <c r="AM776" s="66">
        <f t="shared" si="2276"/>
        <v>0</v>
      </c>
      <c r="AN776" s="66">
        <f t="shared" si="2277"/>
        <v>0</v>
      </c>
      <c r="AO776" s="66">
        <f t="shared" ref="AO776:AQ776" si="2327">AO777</f>
        <v>0</v>
      </c>
      <c r="AP776" s="66">
        <f t="shared" si="2327"/>
        <v>0</v>
      </c>
      <c r="AQ776" s="66">
        <f t="shared" si="2327"/>
        <v>0</v>
      </c>
      <c r="AR776" s="66">
        <f t="shared" si="2279"/>
        <v>359928</v>
      </c>
      <c r="AS776" s="66">
        <f t="shared" si="2280"/>
        <v>0</v>
      </c>
      <c r="AT776" s="66">
        <f t="shared" si="2281"/>
        <v>0</v>
      </c>
    </row>
    <row r="777" spans="1:46" customFormat="1">
      <c r="A777" s="123"/>
      <c r="B777" s="77" t="s">
        <v>66</v>
      </c>
      <c r="C777" s="40" t="s">
        <v>52</v>
      </c>
      <c r="D777" s="40" t="s">
        <v>21</v>
      </c>
      <c r="E777" s="40" t="s">
        <v>99</v>
      </c>
      <c r="F777" s="40" t="s">
        <v>186</v>
      </c>
      <c r="G777" s="41" t="s">
        <v>67</v>
      </c>
      <c r="H777" s="66"/>
      <c r="I777" s="66"/>
      <c r="J777" s="66"/>
      <c r="K777" s="66">
        <v>78350</v>
      </c>
      <c r="L777" s="66"/>
      <c r="M777" s="66"/>
      <c r="N777" s="66">
        <f t="shared" si="2308"/>
        <v>78350</v>
      </c>
      <c r="O777" s="66">
        <f t="shared" si="2309"/>
        <v>0</v>
      </c>
      <c r="P777" s="66">
        <f t="shared" si="2310"/>
        <v>0</v>
      </c>
      <c r="Q777" s="66"/>
      <c r="R777" s="66"/>
      <c r="S777" s="66"/>
      <c r="T777" s="66">
        <f t="shared" si="2263"/>
        <v>78350</v>
      </c>
      <c r="U777" s="66">
        <f t="shared" si="2264"/>
        <v>0</v>
      </c>
      <c r="V777" s="66">
        <f t="shared" si="2265"/>
        <v>0</v>
      </c>
      <c r="W777" s="66"/>
      <c r="X777" s="66"/>
      <c r="Y777" s="66"/>
      <c r="Z777" s="66">
        <f t="shared" si="2267"/>
        <v>78350</v>
      </c>
      <c r="AA777" s="66">
        <f t="shared" si="2268"/>
        <v>0</v>
      </c>
      <c r="AB777" s="66">
        <f t="shared" si="2269"/>
        <v>0</v>
      </c>
      <c r="AC777" s="66"/>
      <c r="AD777" s="66"/>
      <c r="AE777" s="66"/>
      <c r="AF777" s="66">
        <f t="shared" si="2271"/>
        <v>78350</v>
      </c>
      <c r="AG777" s="66">
        <f t="shared" si="2272"/>
        <v>0</v>
      </c>
      <c r="AH777" s="66">
        <f t="shared" si="2273"/>
        <v>0</v>
      </c>
      <c r="AI777" s="66">
        <v>281578</v>
      </c>
      <c r="AJ777" s="66"/>
      <c r="AK777" s="66"/>
      <c r="AL777" s="66">
        <f t="shared" si="2275"/>
        <v>359928</v>
      </c>
      <c r="AM777" s="66">
        <f t="shared" si="2276"/>
        <v>0</v>
      </c>
      <c r="AN777" s="66">
        <f t="shared" si="2277"/>
        <v>0</v>
      </c>
      <c r="AO777" s="66"/>
      <c r="AP777" s="66"/>
      <c r="AQ777" s="66"/>
      <c r="AR777" s="66">
        <f t="shared" si="2279"/>
        <v>359928</v>
      </c>
      <c r="AS777" s="66">
        <f t="shared" si="2280"/>
        <v>0</v>
      </c>
      <c r="AT777" s="66">
        <f t="shared" si="2281"/>
        <v>0</v>
      </c>
    </row>
    <row r="778" spans="1:46" customFormat="1" ht="25.5">
      <c r="A778" s="123"/>
      <c r="B778" s="77" t="s">
        <v>41</v>
      </c>
      <c r="C778" s="40" t="s">
        <v>52</v>
      </c>
      <c r="D778" s="40" t="s">
        <v>21</v>
      </c>
      <c r="E778" s="40" t="s">
        <v>99</v>
      </c>
      <c r="F778" s="40" t="s">
        <v>186</v>
      </c>
      <c r="G778" s="41" t="s">
        <v>39</v>
      </c>
      <c r="H778" s="66"/>
      <c r="I778" s="66"/>
      <c r="J778" s="66"/>
      <c r="K778" s="66"/>
      <c r="L778" s="66"/>
      <c r="M778" s="66"/>
      <c r="N778" s="66"/>
      <c r="O778" s="66"/>
      <c r="P778" s="66"/>
      <c r="Q778" s="66"/>
      <c r="R778" s="66"/>
      <c r="S778" s="66"/>
      <c r="T778" s="66"/>
      <c r="U778" s="66"/>
      <c r="V778" s="66"/>
      <c r="W778" s="66"/>
      <c r="X778" s="66"/>
      <c r="Y778" s="66"/>
      <c r="Z778" s="66"/>
      <c r="AA778" s="66"/>
      <c r="AB778" s="66"/>
      <c r="AC778" s="66">
        <f>AC779</f>
        <v>600000</v>
      </c>
      <c r="AD778" s="66">
        <f t="shared" ref="AD778:AE778" si="2328">AD779</f>
        <v>0</v>
      </c>
      <c r="AE778" s="66">
        <f t="shared" si="2328"/>
        <v>0</v>
      </c>
      <c r="AF778" s="66">
        <f t="shared" ref="AF778:AF779" si="2329">Z778+AC778</f>
        <v>600000</v>
      </c>
      <c r="AG778" s="66">
        <f t="shared" ref="AG778:AG779" si="2330">AA778+AD778</f>
        <v>0</v>
      </c>
      <c r="AH778" s="66">
        <f t="shared" ref="AH778:AH779" si="2331">AB778+AE778</f>
        <v>0</v>
      </c>
      <c r="AI778" s="66">
        <f>AI779</f>
        <v>0</v>
      </c>
      <c r="AJ778" s="66">
        <f t="shared" ref="AJ778:AK778" si="2332">AJ779</f>
        <v>0</v>
      </c>
      <c r="AK778" s="66">
        <f t="shared" si="2332"/>
        <v>0</v>
      </c>
      <c r="AL778" s="66">
        <f t="shared" si="2275"/>
        <v>600000</v>
      </c>
      <c r="AM778" s="66">
        <f t="shared" si="2276"/>
        <v>0</v>
      </c>
      <c r="AN778" s="66">
        <f t="shared" si="2277"/>
        <v>0</v>
      </c>
      <c r="AO778" s="66">
        <f>AO779</f>
        <v>0</v>
      </c>
      <c r="AP778" s="66">
        <f t="shared" ref="AP778:AQ778" si="2333">AP779</f>
        <v>0</v>
      </c>
      <c r="AQ778" s="66">
        <f t="shared" si="2333"/>
        <v>0</v>
      </c>
      <c r="AR778" s="66">
        <f t="shared" si="2279"/>
        <v>600000</v>
      </c>
      <c r="AS778" s="66">
        <f t="shared" si="2280"/>
        <v>0</v>
      </c>
      <c r="AT778" s="66">
        <f t="shared" si="2281"/>
        <v>0</v>
      </c>
    </row>
    <row r="779" spans="1:46" customFormat="1">
      <c r="A779" s="123"/>
      <c r="B779" s="77" t="s">
        <v>193</v>
      </c>
      <c r="C779" s="40" t="s">
        <v>52</v>
      </c>
      <c r="D779" s="40" t="s">
        <v>21</v>
      </c>
      <c r="E779" s="40" t="s">
        <v>99</v>
      </c>
      <c r="F779" s="40" t="s">
        <v>186</v>
      </c>
      <c r="G779" s="41" t="s">
        <v>190</v>
      </c>
      <c r="H779" s="66"/>
      <c r="I779" s="66"/>
      <c r="J779" s="66"/>
      <c r="K779" s="66"/>
      <c r="L779" s="66"/>
      <c r="M779" s="66"/>
      <c r="N779" s="66"/>
      <c r="O779" s="66"/>
      <c r="P779" s="66"/>
      <c r="Q779" s="66"/>
      <c r="R779" s="66"/>
      <c r="S779" s="66"/>
      <c r="T779" s="66"/>
      <c r="U779" s="66"/>
      <c r="V779" s="66"/>
      <c r="W779" s="66"/>
      <c r="X779" s="66"/>
      <c r="Y779" s="66"/>
      <c r="Z779" s="66"/>
      <c r="AA779" s="66"/>
      <c r="AB779" s="66"/>
      <c r="AC779" s="66">
        <v>600000</v>
      </c>
      <c r="AD779" s="66"/>
      <c r="AE779" s="66"/>
      <c r="AF779" s="66">
        <f t="shared" si="2329"/>
        <v>600000</v>
      </c>
      <c r="AG779" s="66">
        <f t="shared" si="2330"/>
        <v>0</v>
      </c>
      <c r="AH779" s="66">
        <f t="shared" si="2331"/>
        <v>0</v>
      </c>
      <c r="AI779" s="66"/>
      <c r="AJ779" s="66"/>
      <c r="AK779" s="66"/>
      <c r="AL779" s="66">
        <f t="shared" si="2275"/>
        <v>600000</v>
      </c>
      <c r="AM779" s="66">
        <f t="shared" si="2276"/>
        <v>0</v>
      </c>
      <c r="AN779" s="66">
        <f t="shared" si="2277"/>
        <v>0</v>
      </c>
      <c r="AO779" s="66"/>
      <c r="AP779" s="66"/>
      <c r="AQ779" s="66"/>
      <c r="AR779" s="66">
        <f t="shared" si="2279"/>
        <v>600000</v>
      </c>
      <c r="AS779" s="66">
        <f t="shared" si="2280"/>
        <v>0</v>
      </c>
      <c r="AT779" s="66">
        <f t="shared" si="2281"/>
        <v>0</v>
      </c>
    </row>
    <row r="780" spans="1:46" customFormat="1" ht="25.5">
      <c r="A780" s="123"/>
      <c r="B780" s="108" t="s">
        <v>335</v>
      </c>
      <c r="C780" s="40" t="s">
        <v>52</v>
      </c>
      <c r="D780" s="40" t="s">
        <v>21</v>
      </c>
      <c r="E780" s="40" t="s">
        <v>99</v>
      </c>
      <c r="F780" s="40" t="s">
        <v>336</v>
      </c>
      <c r="G780" s="41"/>
      <c r="H780" s="66">
        <f>H781+H783</f>
        <v>621621.58000000007</v>
      </c>
      <c r="I780" s="66">
        <f t="shared" ref="I780:J780" si="2334">I781+I783</f>
        <v>650717.02999999991</v>
      </c>
      <c r="J780" s="66">
        <f t="shared" si="2334"/>
        <v>669603.63</v>
      </c>
      <c r="K780" s="66">
        <f t="shared" ref="K780:M780" si="2335">K781+K783</f>
        <v>11605.619999999995</v>
      </c>
      <c r="L780" s="66">
        <f t="shared" si="2335"/>
        <v>12144.13</v>
      </c>
      <c r="M780" s="66">
        <f t="shared" si="2335"/>
        <v>17529.900000000001</v>
      </c>
      <c r="N780" s="66">
        <f t="shared" si="2165"/>
        <v>633227.20000000007</v>
      </c>
      <c r="O780" s="66">
        <f t="shared" si="2166"/>
        <v>662861.15999999992</v>
      </c>
      <c r="P780" s="66">
        <f t="shared" si="2167"/>
        <v>687133.53</v>
      </c>
      <c r="Q780" s="66">
        <f t="shared" ref="Q780:S780" si="2336">Q781+Q783</f>
        <v>0</v>
      </c>
      <c r="R780" s="66">
        <f t="shared" si="2336"/>
        <v>0</v>
      </c>
      <c r="S780" s="66">
        <f t="shared" si="2336"/>
        <v>0</v>
      </c>
      <c r="T780" s="66">
        <f t="shared" si="2263"/>
        <v>633227.20000000007</v>
      </c>
      <c r="U780" s="66">
        <f t="shared" si="2264"/>
        <v>662861.15999999992</v>
      </c>
      <c r="V780" s="66">
        <f t="shared" si="2265"/>
        <v>687133.53</v>
      </c>
      <c r="W780" s="66">
        <f t="shared" ref="W780:Y780" si="2337">W781+W783</f>
        <v>0</v>
      </c>
      <c r="X780" s="66">
        <f t="shared" si="2337"/>
        <v>0</v>
      </c>
      <c r="Y780" s="66">
        <f t="shared" si="2337"/>
        <v>0</v>
      </c>
      <c r="Z780" s="66">
        <f t="shared" si="2267"/>
        <v>633227.20000000007</v>
      </c>
      <c r="AA780" s="66">
        <f t="shared" si="2268"/>
        <v>662861.15999999992</v>
      </c>
      <c r="AB780" s="66">
        <f t="shared" si="2269"/>
        <v>687133.53</v>
      </c>
      <c r="AC780" s="66">
        <f t="shared" ref="AC780:AE780" si="2338">AC781+AC783</f>
        <v>0</v>
      </c>
      <c r="AD780" s="66">
        <f t="shared" si="2338"/>
        <v>0</v>
      </c>
      <c r="AE780" s="66">
        <f t="shared" si="2338"/>
        <v>0</v>
      </c>
      <c r="AF780" s="66">
        <f t="shared" si="2271"/>
        <v>633227.20000000007</v>
      </c>
      <c r="AG780" s="66">
        <f t="shared" si="2272"/>
        <v>662861.15999999992</v>
      </c>
      <c r="AH780" s="66">
        <f t="shared" si="2273"/>
        <v>687133.53</v>
      </c>
      <c r="AI780" s="66">
        <f t="shared" ref="AI780:AK780" si="2339">AI781+AI783</f>
        <v>0</v>
      </c>
      <c r="AJ780" s="66">
        <f t="shared" si="2339"/>
        <v>0</v>
      </c>
      <c r="AK780" s="66">
        <f t="shared" si="2339"/>
        <v>0</v>
      </c>
      <c r="AL780" s="66">
        <f t="shared" si="2275"/>
        <v>633227.20000000007</v>
      </c>
      <c r="AM780" s="66">
        <f t="shared" si="2276"/>
        <v>662861.15999999992</v>
      </c>
      <c r="AN780" s="66">
        <f t="shared" si="2277"/>
        <v>687133.53</v>
      </c>
      <c r="AO780" s="66">
        <f t="shared" ref="AO780:AQ780" si="2340">AO781+AO783</f>
        <v>0</v>
      </c>
      <c r="AP780" s="66">
        <f t="shared" si="2340"/>
        <v>0</v>
      </c>
      <c r="AQ780" s="66">
        <f t="shared" si="2340"/>
        <v>0</v>
      </c>
      <c r="AR780" s="66">
        <f t="shared" si="2279"/>
        <v>633227.20000000007</v>
      </c>
      <c r="AS780" s="66">
        <f t="shared" si="2280"/>
        <v>662861.15999999992</v>
      </c>
      <c r="AT780" s="66">
        <f t="shared" si="2281"/>
        <v>687133.53</v>
      </c>
    </row>
    <row r="781" spans="1:46" customFormat="1" ht="38.25">
      <c r="A781" s="123"/>
      <c r="B781" s="77" t="s">
        <v>50</v>
      </c>
      <c r="C781" s="40" t="s">
        <v>52</v>
      </c>
      <c r="D781" s="40" t="s">
        <v>21</v>
      </c>
      <c r="E781" s="40" t="s">
        <v>99</v>
      </c>
      <c r="F781" s="40" t="s">
        <v>336</v>
      </c>
      <c r="G781" s="41" t="s">
        <v>48</v>
      </c>
      <c r="H781" s="66">
        <f>H782</f>
        <v>570116.66</v>
      </c>
      <c r="I781" s="66">
        <f t="shared" ref="I781:M781" si="2341">I782</f>
        <v>623398.46</v>
      </c>
      <c r="J781" s="66">
        <f t="shared" si="2341"/>
        <v>623398.46</v>
      </c>
      <c r="K781" s="66">
        <f t="shared" si="2341"/>
        <v>-242012.66</v>
      </c>
      <c r="L781" s="66">
        <f t="shared" si="2341"/>
        <v>12144.13</v>
      </c>
      <c r="M781" s="66">
        <f t="shared" si="2341"/>
        <v>17529.900000000001</v>
      </c>
      <c r="N781" s="66">
        <f t="shared" si="2165"/>
        <v>328104</v>
      </c>
      <c r="O781" s="66">
        <f t="shared" si="2166"/>
        <v>635542.59</v>
      </c>
      <c r="P781" s="66">
        <f t="shared" si="2167"/>
        <v>640928.36</v>
      </c>
      <c r="Q781" s="66">
        <f t="shared" ref="Q781:S781" si="2342">Q782</f>
        <v>0</v>
      </c>
      <c r="R781" s="66">
        <f t="shared" si="2342"/>
        <v>0</v>
      </c>
      <c r="S781" s="66">
        <f t="shared" si="2342"/>
        <v>0</v>
      </c>
      <c r="T781" s="66">
        <f t="shared" si="2263"/>
        <v>328104</v>
      </c>
      <c r="U781" s="66">
        <f t="shared" si="2264"/>
        <v>635542.59</v>
      </c>
      <c r="V781" s="66">
        <f t="shared" si="2265"/>
        <v>640928.36</v>
      </c>
      <c r="W781" s="66">
        <f t="shared" ref="W781:Y781" si="2343">W782</f>
        <v>0</v>
      </c>
      <c r="X781" s="66">
        <f t="shared" si="2343"/>
        <v>0</v>
      </c>
      <c r="Y781" s="66">
        <f t="shared" si="2343"/>
        <v>0</v>
      </c>
      <c r="Z781" s="66">
        <f t="shared" si="2267"/>
        <v>328104</v>
      </c>
      <c r="AA781" s="66">
        <f t="shared" si="2268"/>
        <v>635542.59</v>
      </c>
      <c r="AB781" s="66">
        <f t="shared" si="2269"/>
        <v>640928.36</v>
      </c>
      <c r="AC781" s="66">
        <f t="shared" ref="AC781:AE781" si="2344">AC782</f>
        <v>0</v>
      </c>
      <c r="AD781" s="66">
        <f t="shared" si="2344"/>
        <v>0</v>
      </c>
      <c r="AE781" s="66">
        <f t="shared" si="2344"/>
        <v>0</v>
      </c>
      <c r="AF781" s="66">
        <f t="shared" si="2271"/>
        <v>328104</v>
      </c>
      <c r="AG781" s="66">
        <f t="shared" si="2272"/>
        <v>635542.59</v>
      </c>
      <c r="AH781" s="66">
        <f t="shared" si="2273"/>
        <v>640928.36</v>
      </c>
      <c r="AI781" s="66">
        <f t="shared" ref="AI781:AK781" si="2345">AI782</f>
        <v>0</v>
      </c>
      <c r="AJ781" s="66">
        <f t="shared" si="2345"/>
        <v>0</v>
      </c>
      <c r="AK781" s="66">
        <f t="shared" si="2345"/>
        <v>0</v>
      </c>
      <c r="AL781" s="66">
        <f t="shared" si="2275"/>
        <v>328104</v>
      </c>
      <c r="AM781" s="66">
        <f t="shared" si="2276"/>
        <v>635542.59</v>
      </c>
      <c r="AN781" s="66">
        <f t="shared" si="2277"/>
        <v>640928.36</v>
      </c>
      <c r="AO781" s="66">
        <f t="shared" ref="AO781:AQ781" si="2346">AO782</f>
        <v>0</v>
      </c>
      <c r="AP781" s="66">
        <f t="shared" si="2346"/>
        <v>0</v>
      </c>
      <c r="AQ781" s="66">
        <f t="shared" si="2346"/>
        <v>0</v>
      </c>
      <c r="AR781" s="66">
        <f t="shared" si="2279"/>
        <v>328104</v>
      </c>
      <c r="AS781" s="66">
        <f t="shared" si="2280"/>
        <v>635542.59</v>
      </c>
      <c r="AT781" s="66">
        <f t="shared" si="2281"/>
        <v>640928.36</v>
      </c>
    </row>
    <row r="782" spans="1:46" customFormat="1">
      <c r="A782" s="123"/>
      <c r="B782" s="77" t="s">
        <v>51</v>
      </c>
      <c r="C782" s="40" t="s">
        <v>52</v>
      </c>
      <c r="D782" s="40" t="s">
        <v>21</v>
      </c>
      <c r="E782" s="40" t="s">
        <v>99</v>
      </c>
      <c r="F782" s="40" t="s">
        <v>336</v>
      </c>
      <c r="G782" s="41" t="s">
        <v>49</v>
      </c>
      <c r="H782" s="67">
        <f>548166.66+21950</f>
        <v>570116.66</v>
      </c>
      <c r="I782" s="67">
        <f>601448.46+21950</f>
        <v>623398.46</v>
      </c>
      <c r="J782" s="67">
        <f>601448.46+21950</f>
        <v>623398.46</v>
      </c>
      <c r="K782" s="67">
        <f>11605.62-253618.28</f>
        <v>-242012.66</v>
      </c>
      <c r="L782" s="67">
        <v>12144.13</v>
      </c>
      <c r="M782" s="67">
        <v>17529.900000000001</v>
      </c>
      <c r="N782" s="67">
        <f t="shared" si="2165"/>
        <v>328104</v>
      </c>
      <c r="O782" s="67">
        <f t="shared" si="2166"/>
        <v>635542.59</v>
      </c>
      <c r="P782" s="67">
        <f t="shared" si="2167"/>
        <v>640928.36</v>
      </c>
      <c r="Q782" s="67"/>
      <c r="R782" s="67"/>
      <c r="S782" s="67"/>
      <c r="T782" s="67">
        <f t="shared" si="2263"/>
        <v>328104</v>
      </c>
      <c r="U782" s="67">
        <f t="shared" si="2264"/>
        <v>635542.59</v>
      </c>
      <c r="V782" s="67">
        <f t="shared" si="2265"/>
        <v>640928.36</v>
      </c>
      <c r="W782" s="67"/>
      <c r="X782" s="67"/>
      <c r="Y782" s="67"/>
      <c r="Z782" s="67">
        <f t="shared" si="2267"/>
        <v>328104</v>
      </c>
      <c r="AA782" s="67">
        <f t="shared" si="2268"/>
        <v>635542.59</v>
      </c>
      <c r="AB782" s="67">
        <f t="shared" si="2269"/>
        <v>640928.36</v>
      </c>
      <c r="AC782" s="67"/>
      <c r="AD782" s="67"/>
      <c r="AE782" s="67"/>
      <c r="AF782" s="67">
        <f t="shared" si="2271"/>
        <v>328104</v>
      </c>
      <c r="AG782" s="67">
        <f t="shared" si="2272"/>
        <v>635542.59</v>
      </c>
      <c r="AH782" s="67">
        <f t="shared" si="2273"/>
        <v>640928.36</v>
      </c>
      <c r="AI782" s="67"/>
      <c r="AJ782" s="67"/>
      <c r="AK782" s="67"/>
      <c r="AL782" s="67">
        <f t="shared" si="2275"/>
        <v>328104</v>
      </c>
      <c r="AM782" s="67">
        <f t="shared" si="2276"/>
        <v>635542.59</v>
      </c>
      <c r="AN782" s="67">
        <f t="shared" si="2277"/>
        <v>640928.36</v>
      </c>
      <c r="AO782" s="67"/>
      <c r="AP782" s="67"/>
      <c r="AQ782" s="67"/>
      <c r="AR782" s="67">
        <f t="shared" si="2279"/>
        <v>328104</v>
      </c>
      <c r="AS782" s="67">
        <f t="shared" si="2280"/>
        <v>635542.59</v>
      </c>
      <c r="AT782" s="67">
        <f t="shared" si="2281"/>
        <v>640928.36</v>
      </c>
    </row>
    <row r="783" spans="1:46" customFormat="1" ht="25.5">
      <c r="A783" s="123"/>
      <c r="B783" s="136" t="s">
        <v>207</v>
      </c>
      <c r="C783" s="40" t="s">
        <v>52</v>
      </c>
      <c r="D783" s="40" t="s">
        <v>21</v>
      </c>
      <c r="E783" s="40" t="s">
        <v>99</v>
      </c>
      <c r="F783" s="40" t="s">
        <v>336</v>
      </c>
      <c r="G783" s="41" t="s">
        <v>32</v>
      </c>
      <c r="H783" s="66">
        <f>H784</f>
        <v>51504.92</v>
      </c>
      <c r="I783" s="66">
        <f t="shared" ref="I783:M783" si="2347">I784</f>
        <v>27318.57</v>
      </c>
      <c r="J783" s="66">
        <f t="shared" si="2347"/>
        <v>46205.17</v>
      </c>
      <c r="K783" s="66">
        <f t="shared" si="2347"/>
        <v>253618.28</v>
      </c>
      <c r="L783" s="66">
        <f t="shared" si="2347"/>
        <v>0</v>
      </c>
      <c r="M783" s="66">
        <f t="shared" si="2347"/>
        <v>0</v>
      </c>
      <c r="N783" s="66">
        <f t="shared" si="2165"/>
        <v>305123.20000000001</v>
      </c>
      <c r="O783" s="66">
        <f t="shared" si="2166"/>
        <v>27318.57</v>
      </c>
      <c r="P783" s="66">
        <f t="shared" si="2167"/>
        <v>46205.17</v>
      </c>
      <c r="Q783" s="66">
        <f t="shared" ref="Q783:S783" si="2348">Q784</f>
        <v>0</v>
      </c>
      <c r="R783" s="66">
        <f t="shared" si="2348"/>
        <v>0</v>
      </c>
      <c r="S783" s="66">
        <f t="shared" si="2348"/>
        <v>0</v>
      </c>
      <c r="T783" s="66">
        <f t="shared" si="2263"/>
        <v>305123.20000000001</v>
      </c>
      <c r="U783" s="66">
        <f t="shared" si="2264"/>
        <v>27318.57</v>
      </c>
      <c r="V783" s="66">
        <f t="shared" si="2265"/>
        <v>46205.17</v>
      </c>
      <c r="W783" s="66">
        <f t="shared" ref="W783:Y783" si="2349">W784</f>
        <v>0</v>
      </c>
      <c r="X783" s="66">
        <f t="shared" si="2349"/>
        <v>0</v>
      </c>
      <c r="Y783" s="66">
        <f t="shared" si="2349"/>
        <v>0</v>
      </c>
      <c r="Z783" s="66">
        <f t="shared" si="2267"/>
        <v>305123.20000000001</v>
      </c>
      <c r="AA783" s="66">
        <f t="shared" si="2268"/>
        <v>27318.57</v>
      </c>
      <c r="AB783" s="66">
        <f t="shared" si="2269"/>
        <v>46205.17</v>
      </c>
      <c r="AC783" s="66">
        <f t="shared" ref="AC783:AE783" si="2350">AC784</f>
        <v>0</v>
      </c>
      <c r="AD783" s="66">
        <f t="shared" si="2350"/>
        <v>0</v>
      </c>
      <c r="AE783" s="66">
        <f t="shared" si="2350"/>
        <v>0</v>
      </c>
      <c r="AF783" s="66">
        <f t="shared" si="2271"/>
        <v>305123.20000000001</v>
      </c>
      <c r="AG783" s="66">
        <f t="shared" si="2272"/>
        <v>27318.57</v>
      </c>
      <c r="AH783" s="66">
        <f t="shared" si="2273"/>
        <v>46205.17</v>
      </c>
      <c r="AI783" s="66">
        <f t="shared" ref="AI783:AK783" si="2351">AI784</f>
        <v>0</v>
      </c>
      <c r="AJ783" s="66">
        <f t="shared" si="2351"/>
        <v>0</v>
      </c>
      <c r="AK783" s="66">
        <f t="shared" si="2351"/>
        <v>0</v>
      </c>
      <c r="AL783" s="66">
        <f t="shared" si="2275"/>
        <v>305123.20000000001</v>
      </c>
      <c r="AM783" s="66">
        <f t="shared" si="2276"/>
        <v>27318.57</v>
      </c>
      <c r="AN783" s="66">
        <f t="shared" si="2277"/>
        <v>46205.17</v>
      </c>
      <c r="AO783" s="66">
        <f t="shared" ref="AO783:AQ783" si="2352">AO784</f>
        <v>0</v>
      </c>
      <c r="AP783" s="66">
        <f t="shared" si="2352"/>
        <v>0</v>
      </c>
      <c r="AQ783" s="66">
        <f t="shared" si="2352"/>
        <v>0</v>
      </c>
      <c r="AR783" s="66">
        <f t="shared" si="2279"/>
        <v>305123.20000000001</v>
      </c>
      <c r="AS783" s="66">
        <f t="shared" si="2280"/>
        <v>27318.57</v>
      </c>
      <c r="AT783" s="66">
        <f t="shared" si="2281"/>
        <v>46205.17</v>
      </c>
    </row>
    <row r="784" spans="1:46" customFormat="1" ht="25.5">
      <c r="A784" s="123"/>
      <c r="B784" s="77" t="s">
        <v>34</v>
      </c>
      <c r="C784" s="40" t="s">
        <v>52</v>
      </c>
      <c r="D784" s="40" t="s">
        <v>21</v>
      </c>
      <c r="E784" s="40" t="s">
        <v>99</v>
      </c>
      <c r="F784" s="40" t="s">
        <v>336</v>
      </c>
      <c r="G784" s="41" t="s">
        <v>33</v>
      </c>
      <c r="H784" s="67">
        <v>51504.92</v>
      </c>
      <c r="I784" s="67">
        <v>27318.57</v>
      </c>
      <c r="J784" s="67">
        <v>46205.17</v>
      </c>
      <c r="K784" s="67">
        <v>253618.28</v>
      </c>
      <c r="L784" s="67"/>
      <c r="M784" s="67"/>
      <c r="N784" s="67">
        <f t="shared" si="2165"/>
        <v>305123.20000000001</v>
      </c>
      <c r="O784" s="67">
        <f t="shared" si="2166"/>
        <v>27318.57</v>
      </c>
      <c r="P784" s="67">
        <f t="shared" si="2167"/>
        <v>46205.17</v>
      </c>
      <c r="Q784" s="67"/>
      <c r="R784" s="67"/>
      <c r="S784" s="67"/>
      <c r="T784" s="67">
        <f t="shared" si="2263"/>
        <v>305123.20000000001</v>
      </c>
      <c r="U784" s="67">
        <f t="shared" si="2264"/>
        <v>27318.57</v>
      </c>
      <c r="V784" s="67">
        <f t="shared" si="2265"/>
        <v>46205.17</v>
      </c>
      <c r="W784" s="67"/>
      <c r="X784" s="67"/>
      <c r="Y784" s="67"/>
      <c r="Z784" s="67">
        <f t="shared" si="2267"/>
        <v>305123.20000000001</v>
      </c>
      <c r="AA784" s="67">
        <f t="shared" si="2268"/>
        <v>27318.57</v>
      </c>
      <c r="AB784" s="67">
        <f t="shared" si="2269"/>
        <v>46205.17</v>
      </c>
      <c r="AC784" s="67"/>
      <c r="AD784" s="67"/>
      <c r="AE784" s="67"/>
      <c r="AF784" s="67">
        <f t="shared" si="2271"/>
        <v>305123.20000000001</v>
      </c>
      <c r="AG784" s="67">
        <f t="shared" si="2272"/>
        <v>27318.57</v>
      </c>
      <c r="AH784" s="67">
        <f t="shared" si="2273"/>
        <v>46205.17</v>
      </c>
      <c r="AI784" s="67"/>
      <c r="AJ784" s="67"/>
      <c r="AK784" s="67"/>
      <c r="AL784" s="67">
        <f t="shared" si="2275"/>
        <v>305123.20000000001</v>
      </c>
      <c r="AM784" s="67">
        <f t="shared" si="2276"/>
        <v>27318.57</v>
      </c>
      <c r="AN784" s="67">
        <f t="shared" si="2277"/>
        <v>46205.17</v>
      </c>
      <c r="AO784" s="67"/>
      <c r="AP784" s="67"/>
      <c r="AQ784" s="67"/>
      <c r="AR784" s="67">
        <f t="shared" si="2279"/>
        <v>305123.20000000001</v>
      </c>
      <c r="AS784" s="67">
        <f t="shared" si="2280"/>
        <v>27318.57</v>
      </c>
      <c r="AT784" s="67">
        <f t="shared" si="2281"/>
        <v>46205.17</v>
      </c>
    </row>
    <row r="785" spans="1:46" customFormat="1" ht="42.75" customHeight="1">
      <c r="A785" s="123"/>
      <c r="B785" s="108" t="s">
        <v>156</v>
      </c>
      <c r="C785" s="40" t="s">
        <v>52</v>
      </c>
      <c r="D785" s="40" t="s">
        <v>21</v>
      </c>
      <c r="E785" s="40" t="s">
        <v>99</v>
      </c>
      <c r="F785" s="40" t="s">
        <v>155</v>
      </c>
      <c r="G785" s="41"/>
      <c r="H785" s="67">
        <f>+H786</f>
        <v>2109.33</v>
      </c>
      <c r="I785" s="67">
        <f t="shared" ref="I785:M785" si="2353">+I786</f>
        <v>1879.4</v>
      </c>
      <c r="J785" s="67">
        <f t="shared" si="2353"/>
        <v>1878.66</v>
      </c>
      <c r="K785" s="67">
        <f t="shared" si="2353"/>
        <v>-1389.42</v>
      </c>
      <c r="L785" s="67">
        <f t="shared" si="2353"/>
        <v>-1122.7</v>
      </c>
      <c r="M785" s="67">
        <f t="shared" si="2353"/>
        <v>-1203.98</v>
      </c>
      <c r="N785" s="67">
        <f t="shared" si="2165"/>
        <v>719.90999999999985</v>
      </c>
      <c r="O785" s="67">
        <f t="shared" si="2166"/>
        <v>756.7</v>
      </c>
      <c r="P785" s="67">
        <f t="shared" si="2167"/>
        <v>674.68000000000006</v>
      </c>
      <c r="Q785" s="67">
        <f t="shared" ref="Q785:S785" si="2354">+Q786</f>
        <v>0</v>
      </c>
      <c r="R785" s="67">
        <f t="shared" si="2354"/>
        <v>0</v>
      </c>
      <c r="S785" s="67">
        <f t="shared" si="2354"/>
        <v>0</v>
      </c>
      <c r="T785" s="67">
        <f t="shared" si="2263"/>
        <v>719.90999999999985</v>
      </c>
      <c r="U785" s="67">
        <f t="shared" si="2264"/>
        <v>756.7</v>
      </c>
      <c r="V785" s="67">
        <f t="shared" si="2265"/>
        <v>674.68000000000006</v>
      </c>
      <c r="W785" s="67">
        <f t="shared" ref="W785:Y785" si="2355">+W786</f>
        <v>0</v>
      </c>
      <c r="X785" s="67">
        <f t="shared" si="2355"/>
        <v>0</v>
      </c>
      <c r="Y785" s="67">
        <f t="shared" si="2355"/>
        <v>0</v>
      </c>
      <c r="Z785" s="67">
        <f t="shared" si="2267"/>
        <v>719.90999999999985</v>
      </c>
      <c r="AA785" s="67">
        <f t="shared" si="2268"/>
        <v>756.7</v>
      </c>
      <c r="AB785" s="67">
        <f t="shared" si="2269"/>
        <v>674.68000000000006</v>
      </c>
      <c r="AC785" s="67">
        <f t="shared" ref="AC785:AE785" si="2356">+AC786</f>
        <v>3358.01</v>
      </c>
      <c r="AD785" s="67">
        <f t="shared" si="2356"/>
        <v>0</v>
      </c>
      <c r="AE785" s="67">
        <f t="shared" si="2356"/>
        <v>0</v>
      </c>
      <c r="AF785" s="67">
        <f t="shared" si="2271"/>
        <v>4077.92</v>
      </c>
      <c r="AG785" s="67">
        <f t="shared" si="2272"/>
        <v>756.7</v>
      </c>
      <c r="AH785" s="67">
        <f t="shared" si="2273"/>
        <v>674.68000000000006</v>
      </c>
      <c r="AI785" s="67">
        <f t="shared" ref="AI785:AK785" si="2357">+AI786</f>
        <v>0</v>
      </c>
      <c r="AJ785" s="67">
        <f t="shared" si="2357"/>
        <v>0</v>
      </c>
      <c r="AK785" s="67">
        <f t="shared" si="2357"/>
        <v>0</v>
      </c>
      <c r="AL785" s="67">
        <f t="shared" si="2275"/>
        <v>4077.92</v>
      </c>
      <c r="AM785" s="67">
        <f t="shared" si="2276"/>
        <v>756.7</v>
      </c>
      <c r="AN785" s="67">
        <f t="shared" si="2277"/>
        <v>674.68000000000006</v>
      </c>
      <c r="AO785" s="67">
        <f t="shared" ref="AO785:AQ785" si="2358">+AO786</f>
        <v>0</v>
      </c>
      <c r="AP785" s="67">
        <f t="shared" si="2358"/>
        <v>0</v>
      </c>
      <c r="AQ785" s="67">
        <f t="shared" si="2358"/>
        <v>0</v>
      </c>
      <c r="AR785" s="67">
        <f t="shared" si="2279"/>
        <v>4077.92</v>
      </c>
      <c r="AS785" s="67">
        <f t="shared" si="2280"/>
        <v>756.7</v>
      </c>
      <c r="AT785" s="67">
        <f t="shared" si="2281"/>
        <v>674.68000000000006</v>
      </c>
    </row>
    <row r="786" spans="1:46" customFormat="1" ht="28.5" customHeight="1">
      <c r="A786" s="123"/>
      <c r="B786" s="136" t="s">
        <v>207</v>
      </c>
      <c r="C786" s="40" t="s">
        <v>52</v>
      </c>
      <c r="D786" s="40" t="s">
        <v>21</v>
      </c>
      <c r="E786" s="40" t="s">
        <v>99</v>
      </c>
      <c r="F786" s="40" t="s">
        <v>155</v>
      </c>
      <c r="G786" s="41" t="s">
        <v>32</v>
      </c>
      <c r="H786" s="67">
        <f>H787</f>
        <v>2109.33</v>
      </c>
      <c r="I786" s="67">
        <f t="shared" ref="I786:M786" si="2359">I787</f>
        <v>1879.4</v>
      </c>
      <c r="J786" s="67">
        <f t="shared" si="2359"/>
        <v>1878.66</v>
      </c>
      <c r="K786" s="67">
        <f t="shared" si="2359"/>
        <v>-1389.42</v>
      </c>
      <c r="L786" s="67">
        <f t="shared" si="2359"/>
        <v>-1122.7</v>
      </c>
      <c r="M786" s="67">
        <f t="shared" si="2359"/>
        <v>-1203.98</v>
      </c>
      <c r="N786" s="67">
        <f t="shared" si="2165"/>
        <v>719.90999999999985</v>
      </c>
      <c r="O786" s="67">
        <f t="shared" si="2166"/>
        <v>756.7</v>
      </c>
      <c r="P786" s="67">
        <f t="shared" si="2167"/>
        <v>674.68000000000006</v>
      </c>
      <c r="Q786" s="67">
        <f t="shared" ref="Q786:S786" si="2360">Q787</f>
        <v>0</v>
      </c>
      <c r="R786" s="67">
        <f t="shared" si="2360"/>
        <v>0</v>
      </c>
      <c r="S786" s="67">
        <f t="shared" si="2360"/>
        <v>0</v>
      </c>
      <c r="T786" s="67">
        <f t="shared" si="2263"/>
        <v>719.90999999999985</v>
      </c>
      <c r="U786" s="67">
        <f t="shared" si="2264"/>
        <v>756.7</v>
      </c>
      <c r="V786" s="67">
        <f t="shared" si="2265"/>
        <v>674.68000000000006</v>
      </c>
      <c r="W786" s="67">
        <f t="shared" ref="W786:Y786" si="2361">W787</f>
        <v>0</v>
      </c>
      <c r="X786" s="67">
        <f t="shared" si="2361"/>
        <v>0</v>
      </c>
      <c r="Y786" s="67">
        <f t="shared" si="2361"/>
        <v>0</v>
      </c>
      <c r="Z786" s="67">
        <f t="shared" si="2267"/>
        <v>719.90999999999985</v>
      </c>
      <c r="AA786" s="67">
        <f t="shared" si="2268"/>
        <v>756.7</v>
      </c>
      <c r="AB786" s="67">
        <f t="shared" si="2269"/>
        <v>674.68000000000006</v>
      </c>
      <c r="AC786" s="67">
        <f t="shared" ref="AC786:AE786" si="2362">AC787</f>
        <v>3358.01</v>
      </c>
      <c r="AD786" s="67">
        <f t="shared" si="2362"/>
        <v>0</v>
      </c>
      <c r="AE786" s="67">
        <f t="shared" si="2362"/>
        <v>0</v>
      </c>
      <c r="AF786" s="67">
        <f t="shared" si="2271"/>
        <v>4077.92</v>
      </c>
      <c r="AG786" s="67">
        <f t="shared" si="2272"/>
        <v>756.7</v>
      </c>
      <c r="AH786" s="67">
        <f t="shared" si="2273"/>
        <v>674.68000000000006</v>
      </c>
      <c r="AI786" s="67">
        <f t="shared" ref="AI786:AK786" si="2363">AI787</f>
        <v>0</v>
      </c>
      <c r="AJ786" s="67">
        <f t="shared" si="2363"/>
        <v>0</v>
      </c>
      <c r="AK786" s="67">
        <f t="shared" si="2363"/>
        <v>0</v>
      </c>
      <c r="AL786" s="67">
        <f t="shared" si="2275"/>
        <v>4077.92</v>
      </c>
      <c r="AM786" s="67">
        <f t="shared" si="2276"/>
        <v>756.7</v>
      </c>
      <c r="AN786" s="67">
        <f t="shared" si="2277"/>
        <v>674.68000000000006</v>
      </c>
      <c r="AO786" s="67">
        <f t="shared" ref="AO786:AQ786" si="2364">AO787</f>
        <v>0</v>
      </c>
      <c r="AP786" s="67">
        <f t="shared" si="2364"/>
        <v>0</v>
      </c>
      <c r="AQ786" s="67">
        <f t="shared" si="2364"/>
        <v>0</v>
      </c>
      <c r="AR786" s="67">
        <f t="shared" si="2279"/>
        <v>4077.92</v>
      </c>
      <c r="AS786" s="67">
        <f t="shared" si="2280"/>
        <v>756.7</v>
      </c>
      <c r="AT786" s="67">
        <f t="shared" si="2281"/>
        <v>674.68000000000006</v>
      </c>
    </row>
    <row r="787" spans="1:46" customFormat="1" ht="25.5">
      <c r="A787" s="123"/>
      <c r="B787" s="77" t="s">
        <v>34</v>
      </c>
      <c r="C787" s="40" t="s">
        <v>52</v>
      </c>
      <c r="D787" s="40" t="s">
        <v>21</v>
      </c>
      <c r="E787" s="40" t="s">
        <v>99</v>
      </c>
      <c r="F787" s="40" t="s">
        <v>155</v>
      </c>
      <c r="G787" s="41" t="s">
        <v>33</v>
      </c>
      <c r="H787" s="66">
        <v>2109.33</v>
      </c>
      <c r="I787" s="66">
        <v>1879.4</v>
      </c>
      <c r="J787" s="66">
        <v>1878.66</v>
      </c>
      <c r="K787" s="66">
        <v>-1389.42</v>
      </c>
      <c r="L787" s="66">
        <v>-1122.7</v>
      </c>
      <c r="M787" s="66">
        <v>-1203.98</v>
      </c>
      <c r="N787" s="66">
        <f t="shared" si="2165"/>
        <v>719.90999999999985</v>
      </c>
      <c r="O787" s="66">
        <f t="shared" si="2166"/>
        <v>756.7</v>
      </c>
      <c r="P787" s="66">
        <f t="shared" si="2167"/>
        <v>674.68000000000006</v>
      </c>
      <c r="Q787" s="66"/>
      <c r="R787" s="66"/>
      <c r="S787" s="66"/>
      <c r="T787" s="66">
        <f t="shared" si="2263"/>
        <v>719.90999999999985</v>
      </c>
      <c r="U787" s="66">
        <f t="shared" si="2264"/>
        <v>756.7</v>
      </c>
      <c r="V787" s="66">
        <f t="shared" si="2265"/>
        <v>674.68000000000006</v>
      </c>
      <c r="W787" s="66"/>
      <c r="X787" s="66"/>
      <c r="Y787" s="66"/>
      <c r="Z787" s="66">
        <f t="shared" si="2267"/>
        <v>719.90999999999985</v>
      </c>
      <c r="AA787" s="66">
        <f t="shared" si="2268"/>
        <v>756.7</v>
      </c>
      <c r="AB787" s="66">
        <f t="shared" si="2269"/>
        <v>674.68000000000006</v>
      </c>
      <c r="AC787" s="66">
        <v>3358.01</v>
      </c>
      <c r="AD787" s="66"/>
      <c r="AE787" s="66"/>
      <c r="AF787" s="66">
        <f t="shared" si="2271"/>
        <v>4077.92</v>
      </c>
      <c r="AG787" s="66">
        <f t="shared" si="2272"/>
        <v>756.7</v>
      </c>
      <c r="AH787" s="66">
        <f t="shared" si="2273"/>
        <v>674.68000000000006</v>
      </c>
      <c r="AI787" s="66"/>
      <c r="AJ787" s="66"/>
      <c r="AK787" s="66"/>
      <c r="AL787" s="66">
        <f t="shared" si="2275"/>
        <v>4077.92</v>
      </c>
      <c r="AM787" s="66">
        <f t="shared" si="2276"/>
        <v>756.7</v>
      </c>
      <c r="AN787" s="66">
        <f t="shared" si="2277"/>
        <v>674.68000000000006</v>
      </c>
      <c r="AO787" s="66"/>
      <c r="AP787" s="66"/>
      <c r="AQ787" s="66"/>
      <c r="AR787" s="66">
        <f t="shared" si="2279"/>
        <v>4077.92</v>
      </c>
      <c r="AS787" s="66">
        <f t="shared" si="2280"/>
        <v>756.7</v>
      </c>
      <c r="AT787" s="66">
        <f t="shared" si="2281"/>
        <v>674.68000000000006</v>
      </c>
    </row>
    <row r="788" spans="1:46" customFormat="1">
      <c r="A788" s="123"/>
      <c r="B788" s="164" t="s">
        <v>383</v>
      </c>
      <c r="C788" s="40" t="s">
        <v>52</v>
      </c>
      <c r="D788" s="40" t="s">
        <v>21</v>
      </c>
      <c r="E788" s="40" t="s">
        <v>99</v>
      </c>
      <c r="F788" s="156" t="s">
        <v>382</v>
      </c>
      <c r="G788" s="76"/>
      <c r="H788" s="66"/>
      <c r="I788" s="66"/>
      <c r="J788" s="66"/>
      <c r="K788" s="66"/>
      <c r="L788" s="66"/>
      <c r="M788" s="66"/>
      <c r="N788" s="66"/>
      <c r="O788" s="66"/>
      <c r="P788" s="66"/>
      <c r="Q788" s="66"/>
      <c r="R788" s="66"/>
      <c r="S788" s="66"/>
      <c r="T788" s="66"/>
      <c r="U788" s="66"/>
      <c r="V788" s="66"/>
      <c r="W788" s="66">
        <f>W789</f>
        <v>259000</v>
      </c>
      <c r="X788" s="66">
        <f t="shared" ref="X788:Y789" si="2365">X789</f>
        <v>0</v>
      </c>
      <c r="Y788" s="66">
        <f t="shared" si="2365"/>
        <v>0</v>
      </c>
      <c r="Z788" s="66">
        <f t="shared" ref="Z788:Z790" si="2366">T788+W788</f>
        <v>259000</v>
      </c>
      <c r="AA788" s="66">
        <f t="shared" ref="AA788:AA790" si="2367">U788+X788</f>
        <v>0</v>
      </c>
      <c r="AB788" s="66">
        <f t="shared" ref="AB788:AB790" si="2368">V788+Y788</f>
        <v>0</v>
      </c>
      <c r="AC788" s="66">
        <f>AC789</f>
        <v>0</v>
      </c>
      <c r="AD788" s="66">
        <f t="shared" ref="AD788:AE789" si="2369">AD789</f>
        <v>0</v>
      </c>
      <c r="AE788" s="66">
        <f t="shared" si="2369"/>
        <v>0</v>
      </c>
      <c r="AF788" s="66">
        <f t="shared" si="2271"/>
        <v>259000</v>
      </c>
      <c r="AG788" s="66">
        <f t="shared" si="2272"/>
        <v>0</v>
      </c>
      <c r="AH788" s="66">
        <f t="shared" si="2273"/>
        <v>0</v>
      </c>
      <c r="AI788" s="66">
        <f>AI789</f>
        <v>0</v>
      </c>
      <c r="AJ788" s="66">
        <f t="shared" ref="AJ788:AK789" si="2370">AJ789</f>
        <v>0</v>
      </c>
      <c r="AK788" s="66">
        <f t="shared" si="2370"/>
        <v>0</v>
      </c>
      <c r="AL788" s="66">
        <f t="shared" si="2275"/>
        <v>259000</v>
      </c>
      <c r="AM788" s="66">
        <f t="shared" si="2276"/>
        <v>0</v>
      </c>
      <c r="AN788" s="66">
        <f t="shared" si="2277"/>
        <v>0</v>
      </c>
      <c r="AO788" s="66">
        <f>AO789</f>
        <v>0</v>
      </c>
      <c r="AP788" s="66">
        <f t="shared" ref="AP788:AQ789" si="2371">AP789</f>
        <v>0</v>
      </c>
      <c r="AQ788" s="66">
        <f t="shared" si="2371"/>
        <v>0</v>
      </c>
      <c r="AR788" s="66">
        <f t="shared" si="2279"/>
        <v>259000</v>
      </c>
      <c r="AS788" s="66">
        <f t="shared" si="2280"/>
        <v>0</v>
      </c>
      <c r="AT788" s="66">
        <f t="shared" si="2281"/>
        <v>0</v>
      </c>
    </row>
    <row r="789" spans="1:46" customFormat="1" ht="25.5">
      <c r="A789" s="123"/>
      <c r="B789" s="164" t="s">
        <v>207</v>
      </c>
      <c r="C789" s="40" t="s">
        <v>52</v>
      </c>
      <c r="D789" s="40" t="s">
        <v>21</v>
      </c>
      <c r="E789" s="40" t="s">
        <v>99</v>
      </c>
      <c r="F789" s="156" t="s">
        <v>382</v>
      </c>
      <c r="G789" s="76" t="s">
        <v>32</v>
      </c>
      <c r="H789" s="66"/>
      <c r="I789" s="66"/>
      <c r="J789" s="66"/>
      <c r="K789" s="66"/>
      <c r="L789" s="66"/>
      <c r="M789" s="66"/>
      <c r="N789" s="66"/>
      <c r="O789" s="66"/>
      <c r="P789" s="66"/>
      <c r="Q789" s="66"/>
      <c r="R789" s="66"/>
      <c r="S789" s="66"/>
      <c r="T789" s="66"/>
      <c r="U789" s="66"/>
      <c r="V789" s="66"/>
      <c r="W789" s="66">
        <f>W790</f>
        <v>259000</v>
      </c>
      <c r="X789" s="66">
        <f t="shared" si="2365"/>
        <v>0</v>
      </c>
      <c r="Y789" s="66">
        <f t="shared" si="2365"/>
        <v>0</v>
      </c>
      <c r="Z789" s="66">
        <f t="shared" si="2366"/>
        <v>259000</v>
      </c>
      <c r="AA789" s="66">
        <f t="shared" si="2367"/>
        <v>0</v>
      </c>
      <c r="AB789" s="66">
        <f t="shared" si="2368"/>
        <v>0</v>
      </c>
      <c r="AC789" s="66">
        <f>AC790</f>
        <v>0</v>
      </c>
      <c r="AD789" s="66">
        <f t="shared" si="2369"/>
        <v>0</v>
      </c>
      <c r="AE789" s="66">
        <f t="shared" si="2369"/>
        <v>0</v>
      </c>
      <c r="AF789" s="66">
        <f t="shared" si="2271"/>
        <v>259000</v>
      </c>
      <c r="AG789" s="66">
        <f t="shared" si="2272"/>
        <v>0</v>
      </c>
      <c r="AH789" s="66">
        <f t="shared" si="2273"/>
        <v>0</v>
      </c>
      <c r="AI789" s="66">
        <f>AI790</f>
        <v>0</v>
      </c>
      <c r="AJ789" s="66">
        <f t="shared" si="2370"/>
        <v>0</v>
      </c>
      <c r="AK789" s="66">
        <f t="shared" si="2370"/>
        <v>0</v>
      </c>
      <c r="AL789" s="66">
        <f t="shared" si="2275"/>
        <v>259000</v>
      </c>
      <c r="AM789" s="66">
        <f t="shared" si="2276"/>
        <v>0</v>
      </c>
      <c r="AN789" s="66">
        <f t="shared" si="2277"/>
        <v>0</v>
      </c>
      <c r="AO789" s="66">
        <f>AO790</f>
        <v>0</v>
      </c>
      <c r="AP789" s="66">
        <f t="shared" si="2371"/>
        <v>0</v>
      </c>
      <c r="AQ789" s="66">
        <f t="shared" si="2371"/>
        <v>0</v>
      </c>
      <c r="AR789" s="66">
        <f t="shared" si="2279"/>
        <v>259000</v>
      </c>
      <c r="AS789" s="66">
        <f t="shared" si="2280"/>
        <v>0</v>
      </c>
      <c r="AT789" s="66">
        <f t="shared" si="2281"/>
        <v>0</v>
      </c>
    </row>
    <row r="790" spans="1:46" customFormat="1" ht="25.5">
      <c r="A790" s="123"/>
      <c r="B790" s="164" t="s">
        <v>34</v>
      </c>
      <c r="C790" s="40" t="s">
        <v>52</v>
      </c>
      <c r="D790" s="40" t="s">
        <v>21</v>
      </c>
      <c r="E790" s="40" t="s">
        <v>99</v>
      </c>
      <c r="F790" s="156" t="s">
        <v>382</v>
      </c>
      <c r="G790" s="76" t="s">
        <v>33</v>
      </c>
      <c r="H790" s="66"/>
      <c r="I790" s="66"/>
      <c r="J790" s="66"/>
      <c r="K790" s="66"/>
      <c r="L790" s="66"/>
      <c r="M790" s="66"/>
      <c r="N790" s="66"/>
      <c r="O790" s="66"/>
      <c r="P790" s="66"/>
      <c r="Q790" s="66"/>
      <c r="R790" s="66"/>
      <c r="S790" s="66"/>
      <c r="T790" s="66"/>
      <c r="U790" s="66"/>
      <c r="V790" s="66"/>
      <c r="W790" s="66">
        <v>259000</v>
      </c>
      <c r="X790" s="66"/>
      <c r="Y790" s="66"/>
      <c r="Z790" s="66">
        <f t="shared" si="2366"/>
        <v>259000</v>
      </c>
      <c r="AA790" s="66">
        <f t="shared" si="2367"/>
        <v>0</v>
      </c>
      <c r="AB790" s="66">
        <f t="shared" si="2368"/>
        <v>0</v>
      </c>
      <c r="AC790" s="66"/>
      <c r="AD790" s="66"/>
      <c r="AE790" s="66"/>
      <c r="AF790" s="66">
        <f t="shared" si="2271"/>
        <v>259000</v>
      </c>
      <c r="AG790" s="66">
        <f t="shared" si="2272"/>
        <v>0</v>
      </c>
      <c r="AH790" s="66">
        <f t="shared" si="2273"/>
        <v>0</v>
      </c>
      <c r="AI790" s="66"/>
      <c r="AJ790" s="66"/>
      <c r="AK790" s="66"/>
      <c r="AL790" s="66">
        <f t="shared" si="2275"/>
        <v>259000</v>
      </c>
      <c r="AM790" s="66">
        <f t="shared" si="2276"/>
        <v>0</v>
      </c>
      <c r="AN790" s="66">
        <f t="shared" si="2277"/>
        <v>0</v>
      </c>
      <c r="AO790" s="66"/>
      <c r="AP790" s="66"/>
      <c r="AQ790" s="66"/>
      <c r="AR790" s="66">
        <f t="shared" si="2279"/>
        <v>259000</v>
      </c>
      <c r="AS790" s="66">
        <f t="shared" si="2280"/>
        <v>0</v>
      </c>
      <c r="AT790" s="66">
        <f t="shared" si="2281"/>
        <v>0</v>
      </c>
    </row>
    <row r="791" spans="1:46" customFormat="1" ht="38.25">
      <c r="A791" s="123"/>
      <c r="B791" s="164" t="s">
        <v>400</v>
      </c>
      <c r="C791" s="40" t="s">
        <v>52</v>
      </c>
      <c r="D791" s="40" t="s">
        <v>21</v>
      </c>
      <c r="E791" s="40" t="s">
        <v>99</v>
      </c>
      <c r="F791" s="40" t="s">
        <v>399</v>
      </c>
      <c r="G791" s="41"/>
      <c r="H791" s="66"/>
      <c r="I791" s="66"/>
      <c r="J791" s="66"/>
      <c r="K791" s="66"/>
      <c r="L791" s="66"/>
      <c r="M791" s="66"/>
      <c r="N791" s="66"/>
      <c r="O791" s="66"/>
      <c r="P791" s="66"/>
      <c r="Q791" s="66">
        <f>Q792</f>
        <v>71780530</v>
      </c>
      <c r="R791" s="66">
        <f t="shared" ref="R791:S792" si="2372">R792</f>
        <v>0</v>
      </c>
      <c r="S791" s="66">
        <f t="shared" si="2372"/>
        <v>0</v>
      </c>
      <c r="T791" s="66">
        <f t="shared" ref="T791:T793" si="2373">N791+Q791</f>
        <v>71780530</v>
      </c>
      <c r="U791" s="66">
        <f t="shared" ref="U791:U793" si="2374">O791+R791</f>
        <v>0</v>
      </c>
      <c r="V791" s="66">
        <f t="shared" ref="V791:V793" si="2375">P791+S791</f>
        <v>0</v>
      </c>
      <c r="W791" s="66">
        <f>W792</f>
        <v>0</v>
      </c>
      <c r="X791" s="66">
        <f t="shared" ref="X791:Y792" si="2376">X792</f>
        <v>0</v>
      </c>
      <c r="Y791" s="66">
        <f t="shared" si="2376"/>
        <v>0</v>
      </c>
      <c r="Z791" s="66">
        <f t="shared" si="2267"/>
        <v>71780530</v>
      </c>
      <c r="AA791" s="66">
        <f t="shared" si="2268"/>
        <v>0</v>
      </c>
      <c r="AB791" s="66">
        <f t="shared" si="2269"/>
        <v>0</v>
      </c>
      <c r="AC791" s="66">
        <f>AC792</f>
        <v>0</v>
      </c>
      <c r="AD791" s="66">
        <f t="shared" ref="AD791:AE792" si="2377">AD792</f>
        <v>0</v>
      </c>
      <c r="AE791" s="66">
        <f t="shared" si="2377"/>
        <v>0</v>
      </c>
      <c r="AF791" s="66">
        <f t="shared" si="2271"/>
        <v>71780530</v>
      </c>
      <c r="AG791" s="66">
        <f t="shared" si="2272"/>
        <v>0</v>
      </c>
      <c r="AH791" s="66">
        <f t="shared" si="2273"/>
        <v>0</v>
      </c>
      <c r="AI791" s="66">
        <f>AI792</f>
        <v>0</v>
      </c>
      <c r="AJ791" s="66">
        <f t="shared" ref="AJ791:AK792" si="2378">AJ792</f>
        <v>0</v>
      </c>
      <c r="AK791" s="66">
        <f t="shared" si="2378"/>
        <v>0</v>
      </c>
      <c r="AL791" s="66">
        <f t="shared" si="2275"/>
        <v>71780530</v>
      </c>
      <c r="AM791" s="66">
        <f t="shared" si="2276"/>
        <v>0</v>
      </c>
      <c r="AN791" s="66">
        <f t="shared" si="2277"/>
        <v>0</v>
      </c>
      <c r="AO791" s="66">
        <f>AO792</f>
        <v>0</v>
      </c>
      <c r="AP791" s="66">
        <f t="shared" ref="AP791:AQ792" si="2379">AP792</f>
        <v>0</v>
      </c>
      <c r="AQ791" s="66">
        <f t="shared" si="2379"/>
        <v>0</v>
      </c>
      <c r="AR791" s="66">
        <f t="shared" si="2279"/>
        <v>71780530</v>
      </c>
      <c r="AS791" s="66">
        <f t="shared" si="2280"/>
        <v>0</v>
      </c>
      <c r="AT791" s="66">
        <f t="shared" si="2281"/>
        <v>0</v>
      </c>
    </row>
    <row r="792" spans="1:46" customFormat="1" ht="25.5">
      <c r="A792" s="123"/>
      <c r="B792" s="136" t="s">
        <v>207</v>
      </c>
      <c r="C792" s="40" t="s">
        <v>52</v>
      </c>
      <c r="D792" s="40" t="s">
        <v>21</v>
      </c>
      <c r="E792" s="40" t="s">
        <v>99</v>
      </c>
      <c r="F792" s="40" t="s">
        <v>399</v>
      </c>
      <c r="G792" s="41" t="s">
        <v>32</v>
      </c>
      <c r="H792" s="66"/>
      <c r="I792" s="66"/>
      <c r="J792" s="66"/>
      <c r="K792" s="66"/>
      <c r="L792" s="66"/>
      <c r="M792" s="66"/>
      <c r="N792" s="66"/>
      <c r="O792" s="66"/>
      <c r="P792" s="66"/>
      <c r="Q792" s="66">
        <f>Q793</f>
        <v>71780530</v>
      </c>
      <c r="R792" s="66">
        <f t="shared" si="2372"/>
        <v>0</v>
      </c>
      <c r="S792" s="66">
        <f t="shared" si="2372"/>
        <v>0</v>
      </c>
      <c r="T792" s="66">
        <f t="shared" si="2373"/>
        <v>71780530</v>
      </c>
      <c r="U792" s="66">
        <f t="shared" si="2374"/>
        <v>0</v>
      </c>
      <c r="V792" s="66">
        <f t="shared" si="2375"/>
        <v>0</v>
      </c>
      <c r="W792" s="66">
        <f>W793</f>
        <v>0</v>
      </c>
      <c r="X792" s="66">
        <f t="shared" si="2376"/>
        <v>0</v>
      </c>
      <c r="Y792" s="66">
        <f t="shared" si="2376"/>
        <v>0</v>
      </c>
      <c r="Z792" s="66">
        <f t="shared" si="2267"/>
        <v>71780530</v>
      </c>
      <c r="AA792" s="66">
        <f t="shared" si="2268"/>
        <v>0</v>
      </c>
      <c r="AB792" s="66">
        <f t="shared" si="2269"/>
        <v>0</v>
      </c>
      <c r="AC792" s="66">
        <f>AC793</f>
        <v>0</v>
      </c>
      <c r="AD792" s="66">
        <f t="shared" si="2377"/>
        <v>0</v>
      </c>
      <c r="AE792" s="66">
        <f t="shared" si="2377"/>
        <v>0</v>
      </c>
      <c r="AF792" s="66">
        <f t="shared" si="2271"/>
        <v>71780530</v>
      </c>
      <c r="AG792" s="66">
        <f t="shared" si="2272"/>
        <v>0</v>
      </c>
      <c r="AH792" s="66">
        <f t="shared" si="2273"/>
        <v>0</v>
      </c>
      <c r="AI792" s="66">
        <f>AI793</f>
        <v>0</v>
      </c>
      <c r="AJ792" s="66">
        <f t="shared" si="2378"/>
        <v>0</v>
      </c>
      <c r="AK792" s="66">
        <f t="shared" si="2378"/>
        <v>0</v>
      </c>
      <c r="AL792" s="66">
        <f t="shared" si="2275"/>
        <v>71780530</v>
      </c>
      <c r="AM792" s="66">
        <f t="shared" si="2276"/>
        <v>0</v>
      </c>
      <c r="AN792" s="66">
        <f t="shared" si="2277"/>
        <v>0</v>
      </c>
      <c r="AO792" s="66">
        <f>AO793</f>
        <v>0</v>
      </c>
      <c r="AP792" s="66">
        <f t="shared" si="2379"/>
        <v>0</v>
      </c>
      <c r="AQ792" s="66">
        <f t="shared" si="2379"/>
        <v>0</v>
      </c>
      <c r="AR792" s="66">
        <f t="shared" si="2279"/>
        <v>71780530</v>
      </c>
      <c r="AS792" s="66">
        <f t="shared" si="2280"/>
        <v>0</v>
      </c>
      <c r="AT792" s="66">
        <f t="shared" si="2281"/>
        <v>0</v>
      </c>
    </row>
    <row r="793" spans="1:46" customFormat="1" ht="25.5">
      <c r="A793" s="123"/>
      <c r="B793" s="77" t="s">
        <v>34</v>
      </c>
      <c r="C793" s="40" t="s">
        <v>52</v>
      </c>
      <c r="D793" s="40" t="s">
        <v>21</v>
      </c>
      <c r="E793" s="40" t="s">
        <v>99</v>
      </c>
      <c r="F793" s="40" t="s">
        <v>399</v>
      </c>
      <c r="G793" s="41" t="s">
        <v>33</v>
      </c>
      <c r="H793" s="66"/>
      <c r="I793" s="66"/>
      <c r="J793" s="66"/>
      <c r="K793" s="66"/>
      <c r="L793" s="66"/>
      <c r="M793" s="66"/>
      <c r="N793" s="66"/>
      <c r="O793" s="66"/>
      <c r="P793" s="66"/>
      <c r="Q793" s="66">
        <v>71780530</v>
      </c>
      <c r="R793" s="66"/>
      <c r="S793" s="66"/>
      <c r="T793" s="66">
        <f t="shared" si="2373"/>
        <v>71780530</v>
      </c>
      <c r="U793" s="66">
        <f t="shared" si="2374"/>
        <v>0</v>
      </c>
      <c r="V793" s="66">
        <f t="shared" si="2375"/>
        <v>0</v>
      </c>
      <c r="W793" s="66"/>
      <c r="X793" s="66"/>
      <c r="Y793" s="66"/>
      <c r="Z793" s="66">
        <f t="shared" si="2267"/>
        <v>71780530</v>
      </c>
      <c r="AA793" s="66">
        <f t="shared" si="2268"/>
        <v>0</v>
      </c>
      <c r="AB793" s="66">
        <f t="shared" si="2269"/>
        <v>0</v>
      </c>
      <c r="AC793" s="66"/>
      <c r="AD793" s="66"/>
      <c r="AE793" s="66"/>
      <c r="AF793" s="66">
        <f t="shared" si="2271"/>
        <v>71780530</v>
      </c>
      <c r="AG793" s="66">
        <f t="shared" si="2272"/>
        <v>0</v>
      </c>
      <c r="AH793" s="66">
        <f t="shared" si="2273"/>
        <v>0</v>
      </c>
      <c r="AI793" s="66"/>
      <c r="AJ793" s="66"/>
      <c r="AK793" s="66"/>
      <c r="AL793" s="66">
        <f t="shared" si="2275"/>
        <v>71780530</v>
      </c>
      <c r="AM793" s="66">
        <f t="shared" si="2276"/>
        <v>0</v>
      </c>
      <c r="AN793" s="66">
        <f t="shared" si="2277"/>
        <v>0</v>
      </c>
      <c r="AO793" s="66"/>
      <c r="AP793" s="66"/>
      <c r="AQ793" s="66"/>
      <c r="AR793" s="66">
        <f t="shared" si="2279"/>
        <v>71780530</v>
      </c>
      <c r="AS793" s="66">
        <f t="shared" si="2280"/>
        <v>0</v>
      </c>
      <c r="AT793" s="66">
        <f t="shared" si="2281"/>
        <v>0</v>
      </c>
    </row>
    <row r="794" spans="1:46" customFormat="1" ht="38.25">
      <c r="A794" s="123"/>
      <c r="B794" s="245" t="s">
        <v>472</v>
      </c>
      <c r="C794" s="244" t="s">
        <v>52</v>
      </c>
      <c r="D794" s="244" t="s">
        <v>21</v>
      </c>
      <c r="E794" s="222" t="s">
        <v>99</v>
      </c>
      <c r="F794" s="222" t="s">
        <v>471</v>
      </c>
      <c r="G794" s="224"/>
      <c r="H794" s="66"/>
      <c r="I794" s="66"/>
      <c r="J794" s="66"/>
      <c r="K794" s="66"/>
      <c r="L794" s="66"/>
      <c r="M794" s="66"/>
      <c r="N794" s="66"/>
      <c r="O794" s="66"/>
      <c r="P794" s="66"/>
      <c r="Q794" s="66"/>
      <c r="R794" s="66"/>
      <c r="S794" s="66"/>
      <c r="T794" s="66"/>
      <c r="U794" s="66"/>
      <c r="V794" s="66"/>
      <c r="W794" s="66"/>
      <c r="X794" s="66"/>
      <c r="Y794" s="66"/>
      <c r="Z794" s="66"/>
      <c r="AA794" s="66"/>
      <c r="AB794" s="66"/>
      <c r="AC794" s="66"/>
      <c r="AD794" s="66"/>
      <c r="AE794" s="66"/>
      <c r="AF794" s="66"/>
      <c r="AG794" s="66"/>
      <c r="AH794" s="66"/>
      <c r="AI794" s="66">
        <f>AI795</f>
        <v>299384.84000000003</v>
      </c>
      <c r="AJ794" s="66">
        <f t="shared" ref="AJ794:AK795" si="2380">AJ795</f>
        <v>0</v>
      </c>
      <c r="AK794" s="66">
        <f t="shared" si="2380"/>
        <v>0</v>
      </c>
      <c r="AL794" s="66">
        <f t="shared" ref="AL794:AL796" si="2381">AF794+AI794</f>
        <v>299384.84000000003</v>
      </c>
      <c r="AM794" s="66">
        <f t="shared" ref="AM794:AM796" si="2382">AG794+AJ794</f>
        <v>0</v>
      </c>
      <c r="AN794" s="66">
        <f t="shared" ref="AN794:AN796" si="2383">AH794+AK794</f>
        <v>0</v>
      </c>
      <c r="AO794" s="66">
        <f>AO795</f>
        <v>0</v>
      </c>
      <c r="AP794" s="66">
        <f t="shared" ref="AP794:AQ795" si="2384">AP795</f>
        <v>0</v>
      </c>
      <c r="AQ794" s="66">
        <f t="shared" si="2384"/>
        <v>0</v>
      </c>
      <c r="AR794" s="66">
        <f t="shared" si="2279"/>
        <v>299384.84000000003</v>
      </c>
      <c r="AS794" s="66">
        <f t="shared" si="2280"/>
        <v>0</v>
      </c>
      <c r="AT794" s="66">
        <f t="shared" si="2281"/>
        <v>0</v>
      </c>
    </row>
    <row r="795" spans="1:46" customFormat="1" ht="38.25">
      <c r="A795" s="123"/>
      <c r="B795" s="243" t="s">
        <v>50</v>
      </c>
      <c r="C795" s="244" t="s">
        <v>52</v>
      </c>
      <c r="D795" s="244" t="s">
        <v>21</v>
      </c>
      <c r="E795" s="222" t="s">
        <v>99</v>
      </c>
      <c r="F795" s="222" t="s">
        <v>471</v>
      </c>
      <c r="G795" s="224" t="s">
        <v>48</v>
      </c>
      <c r="H795" s="66"/>
      <c r="I795" s="66"/>
      <c r="J795" s="66"/>
      <c r="K795" s="66"/>
      <c r="L795" s="66"/>
      <c r="M795" s="66"/>
      <c r="N795" s="66"/>
      <c r="O795" s="66"/>
      <c r="P795" s="66"/>
      <c r="Q795" s="66"/>
      <c r="R795" s="66"/>
      <c r="S795" s="66"/>
      <c r="T795" s="66"/>
      <c r="U795" s="66"/>
      <c r="V795" s="66"/>
      <c r="W795" s="66"/>
      <c r="X795" s="66"/>
      <c r="Y795" s="66"/>
      <c r="Z795" s="66"/>
      <c r="AA795" s="66"/>
      <c r="AB795" s="66"/>
      <c r="AC795" s="66"/>
      <c r="AD795" s="66"/>
      <c r="AE795" s="66"/>
      <c r="AF795" s="66"/>
      <c r="AG795" s="66"/>
      <c r="AH795" s="66"/>
      <c r="AI795" s="66">
        <f>AI796</f>
        <v>299384.84000000003</v>
      </c>
      <c r="AJ795" s="66">
        <f t="shared" si="2380"/>
        <v>0</v>
      </c>
      <c r="AK795" s="66">
        <f t="shared" si="2380"/>
        <v>0</v>
      </c>
      <c r="AL795" s="66">
        <f t="shared" si="2381"/>
        <v>299384.84000000003</v>
      </c>
      <c r="AM795" s="66">
        <f t="shared" si="2382"/>
        <v>0</v>
      </c>
      <c r="AN795" s="66">
        <f t="shared" si="2383"/>
        <v>0</v>
      </c>
      <c r="AO795" s="66">
        <f>AO796</f>
        <v>0</v>
      </c>
      <c r="AP795" s="66">
        <f t="shared" si="2384"/>
        <v>0</v>
      </c>
      <c r="AQ795" s="66">
        <f t="shared" si="2384"/>
        <v>0</v>
      </c>
      <c r="AR795" s="66">
        <f t="shared" si="2279"/>
        <v>299384.84000000003</v>
      </c>
      <c r="AS795" s="66">
        <f t="shared" si="2280"/>
        <v>0</v>
      </c>
      <c r="AT795" s="66">
        <f t="shared" si="2281"/>
        <v>0</v>
      </c>
    </row>
    <row r="796" spans="1:46" customFormat="1">
      <c r="A796" s="123"/>
      <c r="B796" s="243" t="s">
        <v>51</v>
      </c>
      <c r="C796" s="244" t="s">
        <v>52</v>
      </c>
      <c r="D796" s="244" t="s">
        <v>21</v>
      </c>
      <c r="E796" s="222" t="s">
        <v>99</v>
      </c>
      <c r="F796" s="222" t="s">
        <v>471</v>
      </c>
      <c r="G796" s="224" t="s">
        <v>49</v>
      </c>
      <c r="H796" s="66"/>
      <c r="I796" s="66"/>
      <c r="J796" s="66"/>
      <c r="K796" s="66"/>
      <c r="L796" s="66"/>
      <c r="M796" s="66"/>
      <c r="N796" s="66"/>
      <c r="O796" s="66"/>
      <c r="P796" s="66"/>
      <c r="Q796" s="66"/>
      <c r="R796" s="66"/>
      <c r="S796" s="66"/>
      <c r="T796" s="66"/>
      <c r="U796" s="66"/>
      <c r="V796" s="66"/>
      <c r="W796" s="66"/>
      <c r="X796" s="66"/>
      <c r="Y796" s="66"/>
      <c r="Z796" s="66"/>
      <c r="AA796" s="66"/>
      <c r="AB796" s="66"/>
      <c r="AC796" s="66"/>
      <c r="AD796" s="66"/>
      <c r="AE796" s="66"/>
      <c r="AF796" s="66"/>
      <c r="AG796" s="66"/>
      <c r="AH796" s="66"/>
      <c r="AI796" s="66">
        <v>299384.84000000003</v>
      </c>
      <c r="AJ796" s="66"/>
      <c r="AK796" s="66"/>
      <c r="AL796" s="66">
        <f t="shared" si="2381"/>
        <v>299384.84000000003</v>
      </c>
      <c r="AM796" s="66">
        <f t="shared" si="2382"/>
        <v>0</v>
      </c>
      <c r="AN796" s="66">
        <f t="shared" si="2383"/>
        <v>0</v>
      </c>
      <c r="AO796" s="66"/>
      <c r="AP796" s="66"/>
      <c r="AQ796" s="66"/>
      <c r="AR796" s="66">
        <f t="shared" si="2279"/>
        <v>299384.84000000003</v>
      </c>
      <c r="AS796" s="66">
        <f t="shared" si="2280"/>
        <v>0</v>
      </c>
      <c r="AT796" s="66">
        <f t="shared" si="2281"/>
        <v>0</v>
      </c>
    </row>
    <row r="797" spans="1:46" customFormat="1" ht="25.5">
      <c r="A797" s="123"/>
      <c r="B797" s="164" t="s">
        <v>398</v>
      </c>
      <c r="C797" s="40" t="s">
        <v>52</v>
      </c>
      <c r="D797" s="40" t="s">
        <v>21</v>
      </c>
      <c r="E797" s="40" t="s">
        <v>99</v>
      </c>
      <c r="F797" s="40" t="s">
        <v>397</v>
      </c>
      <c r="G797" s="41"/>
      <c r="H797" s="66"/>
      <c r="I797" s="66"/>
      <c r="J797" s="66"/>
      <c r="K797" s="66"/>
      <c r="L797" s="66"/>
      <c r="M797" s="66"/>
      <c r="N797" s="66"/>
      <c r="O797" s="66"/>
      <c r="P797" s="66"/>
      <c r="Q797" s="66">
        <f>Q798</f>
        <v>7128000</v>
      </c>
      <c r="R797" s="66">
        <f t="shared" ref="R797:S798" si="2385">R798</f>
        <v>0</v>
      </c>
      <c r="S797" s="66">
        <f t="shared" si="2385"/>
        <v>0</v>
      </c>
      <c r="T797" s="66">
        <f t="shared" ref="T797:T799" si="2386">N797+Q797</f>
        <v>7128000</v>
      </c>
      <c r="U797" s="66">
        <f t="shared" ref="U797:U799" si="2387">O797+R797</f>
        <v>0</v>
      </c>
      <c r="V797" s="66">
        <f t="shared" ref="V797:V799" si="2388">P797+S797</f>
        <v>0</v>
      </c>
      <c r="W797" s="66">
        <f>W798</f>
        <v>0</v>
      </c>
      <c r="X797" s="66">
        <f t="shared" ref="X797:Y798" si="2389">X798</f>
        <v>0</v>
      </c>
      <c r="Y797" s="66">
        <f t="shared" si="2389"/>
        <v>0</v>
      </c>
      <c r="Z797" s="66">
        <f t="shared" si="2267"/>
        <v>7128000</v>
      </c>
      <c r="AA797" s="66">
        <f t="shared" si="2268"/>
        <v>0</v>
      </c>
      <c r="AB797" s="66">
        <f t="shared" si="2269"/>
        <v>0</v>
      </c>
      <c r="AC797" s="66">
        <f>AC798</f>
        <v>-1970531</v>
      </c>
      <c r="AD797" s="66">
        <f t="shared" ref="AD797:AE798" si="2390">AD798</f>
        <v>0</v>
      </c>
      <c r="AE797" s="66">
        <f t="shared" si="2390"/>
        <v>0</v>
      </c>
      <c r="AF797" s="66">
        <f t="shared" si="2271"/>
        <v>5157469</v>
      </c>
      <c r="AG797" s="66">
        <f t="shared" si="2272"/>
        <v>0</v>
      </c>
      <c r="AH797" s="66">
        <f t="shared" si="2273"/>
        <v>0</v>
      </c>
      <c r="AI797" s="66">
        <f>AI798</f>
        <v>-1375217</v>
      </c>
      <c r="AJ797" s="66">
        <f t="shared" ref="AJ797:AK798" si="2391">AJ798</f>
        <v>0</v>
      </c>
      <c r="AK797" s="66">
        <f t="shared" si="2391"/>
        <v>0</v>
      </c>
      <c r="AL797" s="66">
        <f t="shared" si="2275"/>
        <v>3782252</v>
      </c>
      <c r="AM797" s="66">
        <f t="shared" si="2276"/>
        <v>0</v>
      </c>
      <c r="AN797" s="66">
        <f t="shared" si="2277"/>
        <v>0</v>
      </c>
      <c r="AO797" s="66">
        <f>AO798</f>
        <v>0</v>
      </c>
      <c r="AP797" s="66">
        <f t="shared" ref="AP797:AQ798" si="2392">AP798</f>
        <v>0</v>
      </c>
      <c r="AQ797" s="66">
        <f t="shared" si="2392"/>
        <v>0</v>
      </c>
      <c r="AR797" s="66">
        <f t="shared" si="2279"/>
        <v>3782252</v>
      </c>
      <c r="AS797" s="66">
        <f t="shared" si="2280"/>
        <v>0</v>
      </c>
      <c r="AT797" s="66">
        <f t="shared" si="2281"/>
        <v>0</v>
      </c>
    </row>
    <row r="798" spans="1:46" customFormat="1" ht="25.5">
      <c r="A798" s="123"/>
      <c r="B798" s="136" t="s">
        <v>207</v>
      </c>
      <c r="C798" s="40" t="s">
        <v>52</v>
      </c>
      <c r="D798" s="40" t="s">
        <v>21</v>
      </c>
      <c r="E798" s="40" t="s">
        <v>99</v>
      </c>
      <c r="F798" s="40" t="s">
        <v>397</v>
      </c>
      <c r="G798" s="41" t="s">
        <v>32</v>
      </c>
      <c r="H798" s="66"/>
      <c r="I798" s="66"/>
      <c r="J798" s="66"/>
      <c r="K798" s="66"/>
      <c r="L798" s="66"/>
      <c r="M798" s="66"/>
      <c r="N798" s="66"/>
      <c r="O798" s="66"/>
      <c r="P798" s="66"/>
      <c r="Q798" s="66">
        <f>Q799</f>
        <v>7128000</v>
      </c>
      <c r="R798" s="66">
        <f t="shared" si="2385"/>
        <v>0</v>
      </c>
      <c r="S798" s="66">
        <f t="shared" si="2385"/>
        <v>0</v>
      </c>
      <c r="T798" s="66">
        <f t="shared" si="2386"/>
        <v>7128000</v>
      </c>
      <c r="U798" s="66">
        <f t="shared" si="2387"/>
        <v>0</v>
      </c>
      <c r="V798" s="66">
        <f t="shared" si="2388"/>
        <v>0</v>
      </c>
      <c r="W798" s="66">
        <f>W799</f>
        <v>0</v>
      </c>
      <c r="X798" s="66">
        <f t="shared" si="2389"/>
        <v>0</v>
      </c>
      <c r="Y798" s="66">
        <f t="shared" si="2389"/>
        <v>0</v>
      </c>
      <c r="Z798" s="66">
        <f t="shared" si="2267"/>
        <v>7128000</v>
      </c>
      <c r="AA798" s="66">
        <f t="shared" si="2268"/>
        <v>0</v>
      </c>
      <c r="AB798" s="66">
        <f t="shared" si="2269"/>
        <v>0</v>
      </c>
      <c r="AC798" s="66">
        <f>AC799</f>
        <v>-1970531</v>
      </c>
      <c r="AD798" s="66">
        <f t="shared" si="2390"/>
        <v>0</v>
      </c>
      <c r="AE798" s="66">
        <f t="shared" si="2390"/>
        <v>0</v>
      </c>
      <c r="AF798" s="66">
        <f t="shared" si="2271"/>
        <v>5157469</v>
      </c>
      <c r="AG798" s="66">
        <f t="shared" si="2272"/>
        <v>0</v>
      </c>
      <c r="AH798" s="66">
        <f t="shared" si="2273"/>
        <v>0</v>
      </c>
      <c r="AI798" s="66">
        <f>AI799</f>
        <v>-1375217</v>
      </c>
      <c r="AJ798" s="66">
        <f t="shared" si="2391"/>
        <v>0</v>
      </c>
      <c r="AK798" s="66">
        <f t="shared" si="2391"/>
        <v>0</v>
      </c>
      <c r="AL798" s="66">
        <f t="shared" si="2275"/>
        <v>3782252</v>
      </c>
      <c r="AM798" s="66">
        <f t="shared" si="2276"/>
        <v>0</v>
      </c>
      <c r="AN798" s="66">
        <f t="shared" si="2277"/>
        <v>0</v>
      </c>
      <c r="AO798" s="66">
        <f>AO799</f>
        <v>0</v>
      </c>
      <c r="AP798" s="66">
        <f t="shared" si="2392"/>
        <v>0</v>
      </c>
      <c r="AQ798" s="66">
        <f t="shared" si="2392"/>
        <v>0</v>
      </c>
      <c r="AR798" s="66">
        <f t="shared" si="2279"/>
        <v>3782252</v>
      </c>
      <c r="AS798" s="66">
        <f t="shared" si="2280"/>
        <v>0</v>
      </c>
      <c r="AT798" s="66">
        <f t="shared" si="2281"/>
        <v>0</v>
      </c>
    </row>
    <row r="799" spans="1:46" customFormat="1" ht="25.5">
      <c r="A799" s="123"/>
      <c r="B799" s="77" t="s">
        <v>34</v>
      </c>
      <c r="C799" s="40" t="s">
        <v>52</v>
      </c>
      <c r="D799" s="40" t="s">
        <v>21</v>
      </c>
      <c r="E799" s="40" t="s">
        <v>99</v>
      </c>
      <c r="F799" s="40" t="s">
        <v>397</v>
      </c>
      <c r="G799" s="41" t="s">
        <v>33</v>
      </c>
      <c r="H799" s="66"/>
      <c r="I799" s="66"/>
      <c r="J799" s="66"/>
      <c r="K799" s="66"/>
      <c r="L799" s="66"/>
      <c r="M799" s="66"/>
      <c r="N799" s="66"/>
      <c r="O799" s="66"/>
      <c r="P799" s="66"/>
      <c r="Q799" s="66">
        <v>7128000</v>
      </c>
      <c r="R799" s="66"/>
      <c r="S799" s="66"/>
      <c r="T799" s="66">
        <f t="shared" si="2386"/>
        <v>7128000</v>
      </c>
      <c r="U799" s="66">
        <f t="shared" si="2387"/>
        <v>0</v>
      </c>
      <c r="V799" s="66">
        <f t="shared" si="2388"/>
        <v>0</v>
      </c>
      <c r="W799" s="66"/>
      <c r="X799" s="66"/>
      <c r="Y799" s="66"/>
      <c r="Z799" s="66">
        <f t="shared" si="2267"/>
        <v>7128000</v>
      </c>
      <c r="AA799" s="66">
        <f t="shared" si="2268"/>
        <v>0</v>
      </c>
      <c r="AB799" s="66">
        <f t="shared" si="2269"/>
        <v>0</v>
      </c>
      <c r="AC799" s="66">
        <v>-1970531</v>
      </c>
      <c r="AD799" s="66"/>
      <c r="AE799" s="66"/>
      <c r="AF799" s="66">
        <f t="shared" si="2271"/>
        <v>5157469</v>
      </c>
      <c r="AG799" s="66">
        <f t="shared" si="2272"/>
        <v>0</v>
      </c>
      <c r="AH799" s="66">
        <f t="shared" si="2273"/>
        <v>0</v>
      </c>
      <c r="AI799" s="66">
        <v>-1375217</v>
      </c>
      <c r="AJ799" s="66"/>
      <c r="AK799" s="66"/>
      <c r="AL799" s="66">
        <f t="shared" si="2275"/>
        <v>3782252</v>
      </c>
      <c r="AM799" s="66">
        <f t="shared" si="2276"/>
        <v>0</v>
      </c>
      <c r="AN799" s="66">
        <f t="shared" si="2277"/>
        <v>0</v>
      </c>
      <c r="AO799" s="66"/>
      <c r="AP799" s="66"/>
      <c r="AQ799" s="66"/>
      <c r="AR799" s="66">
        <f t="shared" si="2279"/>
        <v>3782252</v>
      </c>
      <c r="AS799" s="66">
        <f t="shared" si="2280"/>
        <v>0</v>
      </c>
      <c r="AT799" s="66">
        <f t="shared" si="2281"/>
        <v>0</v>
      </c>
    </row>
    <row r="800" spans="1:46" customFormat="1" ht="51">
      <c r="A800" s="123"/>
      <c r="B800" s="164" t="s">
        <v>466</v>
      </c>
      <c r="C800" s="40" t="s">
        <v>52</v>
      </c>
      <c r="D800" s="40" t="s">
        <v>21</v>
      </c>
      <c r="E800" s="40" t="s">
        <v>99</v>
      </c>
      <c r="F800" s="40" t="s">
        <v>465</v>
      </c>
      <c r="G800" s="41"/>
      <c r="H800" s="66"/>
      <c r="I800" s="66"/>
      <c r="J800" s="66"/>
      <c r="K800" s="66"/>
      <c r="L800" s="66"/>
      <c r="M800" s="66"/>
      <c r="N800" s="66"/>
      <c r="O800" s="66"/>
      <c r="P800" s="66"/>
      <c r="Q800" s="66"/>
      <c r="R800" s="66"/>
      <c r="S800" s="66"/>
      <c r="T800" s="66"/>
      <c r="U800" s="66"/>
      <c r="V800" s="66"/>
      <c r="W800" s="66"/>
      <c r="X800" s="66"/>
      <c r="Y800" s="66"/>
      <c r="Z800" s="66"/>
      <c r="AA800" s="66"/>
      <c r="AB800" s="66"/>
      <c r="AC800" s="66"/>
      <c r="AD800" s="66"/>
      <c r="AE800" s="66"/>
      <c r="AF800" s="66"/>
      <c r="AG800" s="66"/>
      <c r="AH800" s="66"/>
      <c r="AI800" s="66">
        <f>AI801</f>
        <v>796138</v>
      </c>
      <c r="AJ800" s="66">
        <f t="shared" ref="AJ800:AK801" si="2393">AJ801</f>
        <v>0</v>
      </c>
      <c r="AK800" s="66">
        <f t="shared" si="2393"/>
        <v>0</v>
      </c>
      <c r="AL800" s="66">
        <f t="shared" ref="AL800:AL802" si="2394">AF800+AI800</f>
        <v>796138</v>
      </c>
      <c r="AM800" s="66">
        <f t="shared" ref="AM800:AM802" si="2395">AG800+AJ800</f>
        <v>0</v>
      </c>
      <c r="AN800" s="66">
        <f t="shared" ref="AN800:AN802" si="2396">AH800+AK800</f>
        <v>0</v>
      </c>
      <c r="AO800" s="66">
        <f>AO801</f>
        <v>0</v>
      </c>
      <c r="AP800" s="66">
        <f t="shared" ref="AP800:AQ801" si="2397">AP801</f>
        <v>0</v>
      </c>
      <c r="AQ800" s="66">
        <f t="shared" si="2397"/>
        <v>0</v>
      </c>
      <c r="AR800" s="66">
        <f t="shared" si="2279"/>
        <v>796138</v>
      </c>
      <c r="AS800" s="66">
        <f t="shared" si="2280"/>
        <v>0</v>
      </c>
      <c r="AT800" s="66">
        <f t="shared" si="2281"/>
        <v>0</v>
      </c>
    </row>
    <row r="801" spans="1:46" customFormat="1" ht="38.25">
      <c r="A801" s="123"/>
      <c r="B801" s="77" t="s">
        <v>50</v>
      </c>
      <c r="C801" s="40" t="s">
        <v>52</v>
      </c>
      <c r="D801" s="40" t="s">
        <v>21</v>
      </c>
      <c r="E801" s="40" t="s">
        <v>99</v>
      </c>
      <c r="F801" s="40" t="s">
        <v>465</v>
      </c>
      <c r="G801" s="41" t="s">
        <v>48</v>
      </c>
      <c r="H801" s="66"/>
      <c r="I801" s="66"/>
      <c r="J801" s="66"/>
      <c r="K801" s="66"/>
      <c r="L801" s="66"/>
      <c r="M801" s="66"/>
      <c r="N801" s="66"/>
      <c r="O801" s="66"/>
      <c r="P801" s="66"/>
      <c r="Q801" s="66"/>
      <c r="R801" s="66"/>
      <c r="S801" s="66"/>
      <c r="T801" s="66"/>
      <c r="U801" s="66"/>
      <c r="V801" s="66"/>
      <c r="W801" s="66"/>
      <c r="X801" s="66"/>
      <c r="Y801" s="66"/>
      <c r="Z801" s="66"/>
      <c r="AA801" s="66"/>
      <c r="AB801" s="66"/>
      <c r="AC801" s="66"/>
      <c r="AD801" s="66"/>
      <c r="AE801" s="66"/>
      <c r="AF801" s="66"/>
      <c r="AG801" s="66"/>
      <c r="AH801" s="66"/>
      <c r="AI801" s="66">
        <f>AI802</f>
        <v>796138</v>
      </c>
      <c r="AJ801" s="66">
        <f t="shared" si="2393"/>
        <v>0</v>
      </c>
      <c r="AK801" s="66">
        <f t="shared" si="2393"/>
        <v>0</v>
      </c>
      <c r="AL801" s="66">
        <f t="shared" si="2394"/>
        <v>796138</v>
      </c>
      <c r="AM801" s="66">
        <f t="shared" si="2395"/>
        <v>0</v>
      </c>
      <c r="AN801" s="66">
        <f t="shared" si="2396"/>
        <v>0</v>
      </c>
      <c r="AO801" s="66">
        <f>AO802</f>
        <v>0</v>
      </c>
      <c r="AP801" s="66">
        <f t="shared" si="2397"/>
        <v>0</v>
      </c>
      <c r="AQ801" s="66">
        <f t="shared" si="2397"/>
        <v>0</v>
      </c>
      <c r="AR801" s="66">
        <f t="shared" si="2279"/>
        <v>796138</v>
      </c>
      <c r="AS801" s="66">
        <f t="shared" si="2280"/>
        <v>0</v>
      </c>
      <c r="AT801" s="66">
        <f t="shared" si="2281"/>
        <v>0</v>
      </c>
    </row>
    <row r="802" spans="1:46" customFormat="1">
      <c r="A802" s="123"/>
      <c r="B802" s="77" t="s">
        <v>51</v>
      </c>
      <c r="C802" s="40" t="s">
        <v>52</v>
      </c>
      <c r="D802" s="40" t="s">
        <v>21</v>
      </c>
      <c r="E802" s="40" t="s">
        <v>99</v>
      </c>
      <c r="F802" s="40" t="s">
        <v>465</v>
      </c>
      <c r="G802" s="41" t="s">
        <v>49</v>
      </c>
      <c r="H802" s="66"/>
      <c r="I802" s="66"/>
      <c r="J802" s="66"/>
      <c r="K802" s="66"/>
      <c r="L802" s="66"/>
      <c r="M802" s="66"/>
      <c r="N802" s="66"/>
      <c r="O802" s="66"/>
      <c r="P802" s="66"/>
      <c r="Q802" s="66"/>
      <c r="R802" s="66"/>
      <c r="S802" s="66"/>
      <c r="T802" s="66"/>
      <c r="U802" s="66"/>
      <c r="V802" s="66"/>
      <c r="W802" s="66"/>
      <c r="X802" s="66"/>
      <c r="Y802" s="66"/>
      <c r="Z802" s="66"/>
      <c r="AA802" s="66"/>
      <c r="AB802" s="66"/>
      <c r="AC802" s="66"/>
      <c r="AD802" s="66"/>
      <c r="AE802" s="66"/>
      <c r="AF802" s="66"/>
      <c r="AG802" s="66"/>
      <c r="AH802" s="66"/>
      <c r="AI802" s="66">
        <v>796138</v>
      </c>
      <c r="AJ802" s="66"/>
      <c r="AK802" s="66"/>
      <c r="AL802" s="66">
        <f t="shared" si="2394"/>
        <v>796138</v>
      </c>
      <c r="AM802" s="66">
        <f t="shared" si="2395"/>
        <v>0</v>
      </c>
      <c r="AN802" s="66">
        <f t="shared" si="2396"/>
        <v>0</v>
      </c>
      <c r="AO802" s="66"/>
      <c r="AP802" s="66"/>
      <c r="AQ802" s="66"/>
      <c r="AR802" s="66">
        <f t="shared" si="2279"/>
        <v>796138</v>
      </c>
      <c r="AS802" s="66">
        <f t="shared" si="2280"/>
        <v>0</v>
      </c>
      <c r="AT802" s="66">
        <f t="shared" si="2281"/>
        <v>0</v>
      </c>
    </row>
    <row r="803" spans="1:46" customFormat="1" ht="38.25">
      <c r="A803" s="123"/>
      <c r="B803" s="164" t="s">
        <v>337</v>
      </c>
      <c r="C803" s="40" t="s">
        <v>52</v>
      </c>
      <c r="D803" s="40" t="s">
        <v>21</v>
      </c>
      <c r="E803" s="40" t="s">
        <v>99</v>
      </c>
      <c r="F803" s="156" t="s">
        <v>338</v>
      </c>
      <c r="G803" s="76"/>
      <c r="H803" s="66">
        <f>H804</f>
        <v>2152400</v>
      </c>
      <c r="I803" s="66">
        <f t="shared" ref="I803:M804" si="2398">I804</f>
        <v>0</v>
      </c>
      <c r="J803" s="66">
        <f t="shared" si="2398"/>
        <v>0</v>
      </c>
      <c r="K803" s="66">
        <f t="shared" si="2398"/>
        <v>0</v>
      </c>
      <c r="L803" s="66">
        <f t="shared" si="2398"/>
        <v>0</v>
      </c>
      <c r="M803" s="66">
        <f t="shared" si="2398"/>
        <v>0</v>
      </c>
      <c r="N803" s="66">
        <f t="shared" si="2165"/>
        <v>2152400</v>
      </c>
      <c r="O803" s="66">
        <f t="shared" si="2166"/>
        <v>0</v>
      </c>
      <c r="P803" s="66">
        <f t="shared" si="2167"/>
        <v>0</v>
      </c>
      <c r="Q803" s="66">
        <f t="shared" ref="Q803:S804" si="2399">Q804</f>
        <v>0</v>
      </c>
      <c r="R803" s="66">
        <f t="shared" si="2399"/>
        <v>0</v>
      </c>
      <c r="S803" s="66">
        <f t="shared" si="2399"/>
        <v>0</v>
      </c>
      <c r="T803" s="66">
        <f t="shared" si="2263"/>
        <v>2152400</v>
      </c>
      <c r="U803" s="66">
        <f t="shared" si="2264"/>
        <v>0</v>
      </c>
      <c r="V803" s="66">
        <f t="shared" si="2265"/>
        <v>0</v>
      </c>
      <c r="W803" s="66">
        <f t="shared" ref="W803:Y804" si="2400">W804</f>
        <v>0</v>
      </c>
      <c r="X803" s="66">
        <f t="shared" si="2400"/>
        <v>0</v>
      </c>
      <c r="Y803" s="66">
        <f t="shared" si="2400"/>
        <v>0</v>
      </c>
      <c r="Z803" s="66">
        <f t="shared" si="2267"/>
        <v>2152400</v>
      </c>
      <c r="AA803" s="66">
        <f t="shared" si="2268"/>
        <v>0</v>
      </c>
      <c r="AB803" s="66">
        <f t="shared" si="2269"/>
        <v>0</v>
      </c>
      <c r="AC803" s="66">
        <f t="shared" ref="AC803:AE804" si="2401">AC804</f>
        <v>-1715600</v>
      </c>
      <c r="AD803" s="66">
        <f t="shared" si="2401"/>
        <v>0</v>
      </c>
      <c r="AE803" s="66">
        <f t="shared" si="2401"/>
        <v>0</v>
      </c>
      <c r="AF803" s="66">
        <f t="shared" si="2271"/>
        <v>436800</v>
      </c>
      <c r="AG803" s="66">
        <f t="shared" si="2272"/>
        <v>0</v>
      </c>
      <c r="AH803" s="66">
        <f t="shared" si="2273"/>
        <v>0</v>
      </c>
      <c r="AI803" s="66">
        <f t="shared" ref="AI803:AK804" si="2402">AI804</f>
        <v>0</v>
      </c>
      <c r="AJ803" s="66">
        <f t="shared" si="2402"/>
        <v>0</v>
      </c>
      <c r="AK803" s="66">
        <f t="shared" si="2402"/>
        <v>0</v>
      </c>
      <c r="AL803" s="66">
        <f t="shared" si="2275"/>
        <v>436800</v>
      </c>
      <c r="AM803" s="66">
        <f t="shared" si="2276"/>
        <v>0</v>
      </c>
      <c r="AN803" s="66">
        <f t="shared" si="2277"/>
        <v>0</v>
      </c>
      <c r="AO803" s="66">
        <f t="shared" ref="AO803:AQ804" si="2403">AO804</f>
        <v>0</v>
      </c>
      <c r="AP803" s="66">
        <f t="shared" si="2403"/>
        <v>0</v>
      </c>
      <c r="AQ803" s="66">
        <f t="shared" si="2403"/>
        <v>0</v>
      </c>
      <c r="AR803" s="66">
        <f t="shared" si="2279"/>
        <v>436800</v>
      </c>
      <c r="AS803" s="66">
        <f t="shared" si="2280"/>
        <v>0</v>
      </c>
      <c r="AT803" s="66">
        <f t="shared" si="2281"/>
        <v>0</v>
      </c>
    </row>
    <row r="804" spans="1:46" customFormat="1">
      <c r="A804" s="123"/>
      <c r="B804" s="109" t="s">
        <v>35</v>
      </c>
      <c r="C804" s="40" t="s">
        <v>52</v>
      </c>
      <c r="D804" s="40" t="s">
        <v>21</v>
      </c>
      <c r="E804" s="40" t="s">
        <v>99</v>
      </c>
      <c r="F804" s="156" t="s">
        <v>338</v>
      </c>
      <c r="G804" s="76" t="s">
        <v>36</v>
      </c>
      <c r="H804" s="66">
        <f>H805</f>
        <v>2152400</v>
      </c>
      <c r="I804" s="66">
        <f t="shared" si="2398"/>
        <v>0</v>
      </c>
      <c r="J804" s="66">
        <f t="shared" si="2398"/>
        <v>0</v>
      </c>
      <c r="K804" s="66">
        <f t="shared" si="2398"/>
        <v>0</v>
      </c>
      <c r="L804" s="66">
        <f t="shared" si="2398"/>
        <v>0</v>
      </c>
      <c r="M804" s="66">
        <f t="shared" si="2398"/>
        <v>0</v>
      </c>
      <c r="N804" s="66">
        <f t="shared" si="2165"/>
        <v>2152400</v>
      </c>
      <c r="O804" s="66">
        <f t="shared" si="2166"/>
        <v>0</v>
      </c>
      <c r="P804" s="66">
        <f t="shared" si="2167"/>
        <v>0</v>
      </c>
      <c r="Q804" s="66">
        <f t="shared" si="2399"/>
        <v>0</v>
      </c>
      <c r="R804" s="66">
        <f t="shared" si="2399"/>
        <v>0</v>
      </c>
      <c r="S804" s="66">
        <f t="shared" si="2399"/>
        <v>0</v>
      </c>
      <c r="T804" s="66">
        <f t="shared" si="2263"/>
        <v>2152400</v>
      </c>
      <c r="U804" s="66">
        <f t="shared" si="2264"/>
        <v>0</v>
      </c>
      <c r="V804" s="66">
        <f t="shared" si="2265"/>
        <v>0</v>
      </c>
      <c r="W804" s="66">
        <f t="shared" si="2400"/>
        <v>0</v>
      </c>
      <c r="X804" s="66">
        <f t="shared" si="2400"/>
        <v>0</v>
      </c>
      <c r="Y804" s="66">
        <f t="shared" si="2400"/>
        <v>0</v>
      </c>
      <c r="Z804" s="66">
        <f t="shared" si="2267"/>
        <v>2152400</v>
      </c>
      <c r="AA804" s="66">
        <f t="shared" si="2268"/>
        <v>0</v>
      </c>
      <c r="AB804" s="66">
        <f t="shared" si="2269"/>
        <v>0</v>
      </c>
      <c r="AC804" s="66">
        <f t="shared" si="2401"/>
        <v>-1715600</v>
      </c>
      <c r="AD804" s="66">
        <f t="shared" si="2401"/>
        <v>0</v>
      </c>
      <c r="AE804" s="66">
        <f t="shared" si="2401"/>
        <v>0</v>
      </c>
      <c r="AF804" s="66">
        <f t="shared" si="2271"/>
        <v>436800</v>
      </c>
      <c r="AG804" s="66">
        <f t="shared" si="2272"/>
        <v>0</v>
      </c>
      <c r="AH804" s="66">
        <f t="shared" si="2273"/>
        <v>0</v>
      </c>
      <c r="AI804" s="66">
        <f t="shared" si="2402"/>
        <v>0</v>
      </c>
      <c r="AJ804" s="66">
        <f t="shared" si="2402"/>
        <v>0</v>
      </c>
      <c r="AK804" s="66">
        <f t="shared" si="2402"/>
        <v>0</v>
      </c>
      <c r="AL804" s="66">
        <f t="shared" si="2275"/>
        <v>436800</v>
      </c>
      <c r="AM804" s="66">
        <f t="shared" si="2276"/>
        <v>0</v>
      </c>
      <c r="AN804" s="66">
        <f t="shared" si="2277"/>
        <v>0</v>
      </c>
      <c r="AO804" s="66">
        <f t="shared" si="2403"/>
        <v>0</v>
      </c>
      <c r="AP804" s="66">
        <f t="shared" si="2403"/>
        <v>0</v>
      </c>
      <c r="AQ804" s="66">
        <f t="shared" si="2403"/>
        <v>0</v>
      </c>
      <c r="AR804" s="66">
        <f t="shared" si="2279"/>
        <v>436800</v>
      </c>
      <c r="AS804" s="66">
        <f t="shared" si="2280"/>
        <v>0</v>
      </c>
      <c r="AT804" s="66">
        <f t="shared" si="2281"/>
        <v>0</v>
      </c>
    </row>
    <row r="805" spans="1:46" customFormat="1" ht="25.5">
      <c r="A805" s="123"/>
      <c r="B805" s="109" t="s">
        <v>38</v>
      </c>
      <c r="C805" s="40" t="s">
        <v>52</v>
      </c>
      <c r="D805" s="40" t="s">
        <v>21</v>
      </c>
      <c r="E805" s="40" t="s">
        <v>99</v>
      </c>
      <c r="F805" s="156" t="s">
        <v>338</v>
      </c>
      <c r="G805" s="76" t="s">
        <v>37</v>
      </c>
      <c r="H805" s="66">
        <v>2152400</v>
      </c>
      <c r="I805" s="66"/>
      <c r="J805" s="66"/>
      <c r="K805" s="66"/>
      <c r="L805" s="66"/>
      <c r="M805" s="66"/>
      <c r="N805" s="66">
        <f t="shared" si="2165"/>
        <v>2152400</v>
      </c>
      <c r="O805" s="66">
        <f t="shared" si="2166"/>
        <v>0</v>
      </c>
      <c r="P805" s="66">
        <f t="shared" si="2167"/>
        <v>0</v>
      </c>
      <c r="Q805" s="66"/>
      <c r="R805" s="66"/>
      <c r="S805" s="66"/>
      <c r="T805" s="66">
        <f t="shared" si="2263"/>
        <v>2152400</v>
      </c>
      <c r="U805" s="66">
        <f t="shared" si="2264"/>
        <v>0</v>
      </c>
      <c r="V805" s="66">
        <f t="shared" si="2265"/>
        <v>0</v>
      </c>
      <c r="W805" s="66"/>
      <c r="X805" s="66"/>
      <c r="Y805" s="66"/>
      <c r="Z805" s="66">
        <f t="shared" si="2267"/>
        <v>2152400</v>
      </c>
      <c r="AA805" s="66">
        <f t="shared" si="2268"/>
        <v>0</v>
      </c>
      <c r="AB805" s="66">
        <f t="shared" si="2269"/>
        <v>0</v>
      </c>
      <c r="AC805" s="66">
        <v>-1715600</v>
      </c>
      <c r="AD805" s="66"/>
      <c r="AE805" s="66"/>
      <c r="AF805" s="66">
        <f t="shared" si="2271"/>
        <v>436800</v>
      </c>
      <c r="AG805" s="66">
        <f t="shared" si="2272"/>
        <v>0</v>
      </c>
      <c r="AH805" s="66">
        <f t="shared" si="2273"/>
        <v>0</v>
      </c>
      <c r="AI805" s="66"/>
      <c r="AJ805" s="66"/>
      <c r="AK805" s="66"/>
      <c r="AL805" s="66">
        <f t="shared" si="2275"/>
        <v>436800</v>
      </c>
      <c r="AM805" s="66">
        <f t="shared" si="2276"/>
        <v>0</v>
      </c>
      <c r="AN805" s="66">
        <f t="shared" si="2277"/>
        <v>0</v>
      </c>
      <c r="AO805" s="66"/>
      <c r="AP805" s="66"/>
      <c r="AQ805" s="66"/>
      <c r="AR805" s="66">
        <f t="shared" si="2279"/>
        <v>436800</v>
      </c>
      <c r="AS805" s="66">
        <f t="shared" si="2280"/>
        <v>0</v>
      </c>
      <c r="AT805" s="66">
        <f t="shared" si="2281"/>
        <v>0</v>
      </c>
    </row>
    <row r="806" spans="1:46" customFormat="1">
      <c r="A806" s="123"/>
      <c r="B806" s="88" t="s">
        <v>59</v>
      </c>
      <c r="C806" s="40" t="s">
        <v>52</v>
      </c>
      <c r="D806" s="40" t="s">
        <v>21</v>
      </c>
      <c r="E806" s="40" t="s">
        <v>99</v>
      </c>
      <c r="F806" s="40" t="s">
        <v>136</v>
      </c>
      <c r="G806" s="41"/>
      <c r="H806" s="66">
        <f>H807+H809</f>
        <v>545094.90999999992</v>
      </c>
      <c r="I806" s="66">
        <f t="shared" ref="I806:J806" si="2404">I807+I809</f>
        <v>593704.14</v>
      </c>
      <c r="J806" s="66">
        <f t="shared" si="2404"/>
        <v>671120.81</v>
      </c>
      <c r="K806" s="66">
        <f t="shared" ref="K806:M806" si="2405">K807+K809</f>
        <v>5001.62</v>
      </c>
      <c r="L806" s="66">
        <f t="shared" si="2405"/>
        <v>-17822.43</v>
      </c>
      <c r="M806" s="66">
        <f t="shared" si="2405"/>
        <v>-74078.16</v>
      </c>
      <c r="N806" s="66">
        <f t="shared" si="2165"/>
        <v>550096.52999999991</v>
      </c>
      <c r="O806" s="66">
        <f t="shared" si="2166"/>
        <v>575881.71</v>
      </c>
      <c r="P806" s="66">
        <f t="shared" si="2167"/>
        <v>597042.65</v>
      </c>
      <c r="Q806" s="66">
        <f t="shared" ref="Q806:S806" si="2406">Q807+Q809</f>
        <v>0</v>
      </c>
      <c r="R806" s="66">
        <f t="shared" si="2406"/>
        <v>0</v>
      </c>
      <c r="S806" s="66">
        <f t="shared" si="2406"/>
        <v>0</v>
      </c>
      <c r="T806" s="66">
        <f t="shared" si="2263"/>
        <v>550096.52999999991</v>
      </c>
      <c r="U806" s="66">
        <f t="shared" si="2264"/>
        <v>575881.71</v>
      </c>
      <c r="V806" s="66">
        <f t="shared" si="2265"/>
        <v>597042.65</v>
      </c>
      <c r="W806" s="66">
        <f t="shared" ref="W806:Y806" si="2407">W807+W809</f>
        <v>0</v>
      </c>
      <c r="X806" s="66">
        <f t="shared" si="2407"/>
        <v>0</v>
      </c>
      <c r="Y806" s="66">
        <f t="shared" si="2407"/>
        <v>0</v>
      </c>
      <c r="Z806" s="66">
        <f t="shared" si="2267"/>
        <v>550096.52999999991</v>
      </c>
      <c r="AA806" s="66">
        <f t="shared" si="2268"/>
        <v>575881.71</v>
      </c>
      <c r="AB806" s="66">
        <f t="shared" si="2269"/>
        <v>597042.65</v>
      </c>
      <c r="AC806" s="66">
        <f t="shared" ref="AC806:AE806" si="2408">AC807+AC809</f>
        <v>0</v>
      </c>
      <c r="AD806" s="66">
        <f t="shared" si="2408"/>
        <v>0</v>
      </c>
      <c r="AE806" s="66">
        <f t="shared" si="2408"/>
        <v>0</v>
      </c>
      <c r="AF806" s="66">
        <f t="shared" si="2271"/>
        <v>550096.52999999991</v>
      </c>
      <c r="AG806" s="66">
        <f t="shared" si="2272"/>
        <v>575881.71</v>
      </c>
      <c r="AH806" s="66">
        <f t="shared" si="2273"/>
        <v>597042.65</v>
      </c>
      <c r="AI806" s="66">
        <f t="shared" ref="AI806:AK806" si="2409">AI807+AI809</f>
        <v>0</v>
      </c>
      <c r="AJ806" s="66">
        <f t="shared" si="2409"/>
        <v>0</v>
      </c>
      <c r="AK806" s="66">
        <f t="shared" si="2409"/>
        <v>0</v>
      </c>
      <c r="AL806" s="66">
        <f t="shared" si="2275"/>
        <v>550096.52999999991</v>
      </c>
      <c r="AM806" s="66">
        <f t="shared" si="2276"/>
        <v>575881.71</v>
      </c>
      <c r="AN806" s="66">
        <f t="shared" si="2277"/>
        <v>597042.65</v>
      </c>
      <c r="AO806" s="66">
        <f t="shared" ref="AO806:AQ806" si="2410">AO807+AO809</f>
        <v>0</v>
      </c>
      <c r="AP806" s="66">
        <f t="shared" si="2410"/>
        <v>0</v>
      </c>
      <c r="AQ806" s="66">
        <f t="shared" si="2410"/>
        <v>0</v>
      </c>
      <c r="AR806" s="66">
        <f t="shared" si="2279"/>
        <v>550096.52999999991</v>
      </c>
      <c r="AS806" s="66">
        <f t="shared" si="2280"/>
        <v>575881.71</v>
      </c>
      <c r="AT806" s="66">
        <f t="shared" si="2281"/>
        <v>597042.65</v>
      </c>
    </row>
    <row r="807" spans="1:46" customFormat="1" ht="38.25">
      <c r="A807" s="123"/>
      <c r="B807" s="77" t="s">
        <v>50</v>
      </c>
      <c r="C807" s="40" t="s">
        <v>52</v>
      </c>
      <c r="D807" s="40" t="s">
        <v>21</v>
      </c>
      <c r="E807" s="40" t="s">
        <v>99</v>
      </c>
      <c r="F807" s="40" t="s">
        <v>136</v>
      </c>
      <c r="G807" s="41" t="s">
        <v>48</v>
      </c>
      <c r="H807" s="66">
        <f>H808</f>
        <v>510094.91</v>
      </c>
      <c r="I807" s="66">
        <f t="shared" ref="I807:M807" si="2411">I808</f>
        <v>558704.14</v>
      </c>
      <c r="J807" s="66">
        <f t="shared" si="2411"/>
        <v>636120.81000000006</v>
      </c>
      <c r="K807" s="66">
        <f t="shared" si="2411"/>
        <v>5001.62</v>
      </c>
      <c r="L807" s="66">
        <f t="shared" si="2411"/>
        <v>-17822.43</v>
      </c>
      <c r="M807" s="66">
        <f t="shared" si="2411"/>
        <v>-74078.16</v>
      </c>
      <c r="N807" s="66">
        <f t="shared" si="2165"/>
        <v>515096.52999999997</v>
      </c>
      <c r="O807" s="66">
        <f t="shared" si="2166"/>
        <v>540881.71</v>
      </c>
      <c r="P807" s="66">
        <f t="shared" si="2167"/>
        <v>562042.65</v>
      </c>
      <c r="Q807" s="66">
        <f t="shared" ref="Q807:S807" si="2412">Q808</f>
        <v>0</v>
      </c>
      <c r="R807" s="66">
        <f t="shared" si="2412"/>
        <v>0</v>
      </c>
      <c r="S807" s="66">
        <f t="shared" si="2412"/>
        <v>0</v>
      </c>
      <c r="T807" s="66">
        <f t="shared" si="2263"/>
        <v>515096.52999999997</v>
      </c>
      <c r="U807" s="66">
        <f t="shared" si="2264"/>
        <v>540881.71</v>
      </c>
      <c r="V807" s="66">
        <f t="shared" si="2265"/>
        <v>562042.65</v>
      </c>
      <c r="W807" s="66">
        <f t="shared" ref="W807:Y807" si="2413">W808</f>
        <v>0</v>
      </c>
      <c r="X807" s="66">
        <f t="shared" si="2413"/>
        <v>0</v>
      </c>
      <c r="Y807" s="66">
        <f t="shared" si="2413"/>
        <v>0</v>
      </c>
      <c r="Z807" s="66">
        <f t="shared" si="2267"/>
        <v>515096.52999999997</v>
      </c>
      <c r="AA807" s="66">
        <f t="shared" si="2268"/>
        <v>540881.71</v>
      </c>
      <c r="AB807" s="66">
        <f t="shared" si="2269"/>
        <v>562042.65</v>
      </c>
      <c r="AC807" s="66">
        <f t="shared" ref="AC807:AE807" si="2414">AC808</f>
        <v>-23485</v>
      </c>
      <c r="AD807" s="66">
        <f t="shared" si="2414"/>
        <v>0</v>
      </c>
      <c r="AE807" s="66">
        <f t="shared" si="2414"/>
        <v>0</v>
      </c>
      <c r="AF807" s="66">
        <f t="shared" si="2271"/>
        <v>491611.52999999997</v>
      </c>
      <c r="AG807" s="66">
        <f t="shared" si="2272"/>
        <v>540881.71</v>
      </c>
      <c r="AH807" s="66">
        <f t="shared" si="2273"/>
        <v>562042.65</v>
      </c>
      <c r="AI807" s="66">
        <f t="shared" ref="AI807:AK807" si="2415">AI808</f>
        <v>-27125</v>
      </c>
      <c r="AJ807" s="66">
        <f t="shared" si="2415"/>
        <v>0</v>
      </c>
      <c r="AK807" s="66">
        <f t="shared" si="2415"/>
        <v>0</v>
      </c>
      <c r="AL807" s="66">
        <f t="shared" si="2275"/>
        <v>464486.52999999997</v>
      </c>
      <c r="AM807" s="66">
        <f t="shared" si="2276"/>
        <v>540881.71</v>
      </c>
      <c r="AN807" s="66">
        <f t="shared" si="2277"/>
        <v>562042.65</v>
      </c>
      <c r="AO807" s="66">
        <f t="shared" ref="AO807:AQ807" si="2416">AO808</f>
        <v>-750</v>
      </c>
      <c r="AP807" s="66">
        <f t="shared" si="2416"/>
        <v>0</v>
      </c>
      <c r="AQ807" s="66">
        <f t="shared" si="2416"/>
        <v>0</v>
      </c>
      <c r="AR807" s="66">
        <f t="shared" si="2279"/>
        <v>463736.52999999997</v>
      </c>
      <c r="AS807" s="66">
        <f t="shared" si="2280"/>
        <v>540881.71</v>
      </c>
      <c r="AT807" s="66">
        <f t="shared" si="2281"/>
        <v>562042.65</v>
      </c>
    </row>
    <row r="808" spans="1:46" customFormat="1">
      <c r="A808" s="123"/>
      <c r="B808" s="77" t="s">
        <v>51</v>
      </c>
      <c r="C808" s="40" t="s">
        <v>52</v>
      </c>
      <c r="D808" s="40" t="s">
        <v>21</v>
      </c>
      <c r="E808" s="40" t="s">
        <v>99</v>
      </c>
      <c r="F808" s="40" t="s">
        <v>136</v>
      </c>
      <c r="G808" s="41" t="s">
        <v>49</v>
      </c>
      <c r="H808" s="66">
        <f>500094.91+10000</f>
        <v>510094.91</v>
      </c>
      <c r="I808" s="66">
        <f>548704.14+10000</f>
        <v>558704.14</v>
      </c>
      <c r="J808" s="66">
        <f>626120.81+10000</f>
        <v>636120.81000000006</v>
      </c>
      <c r="K808" s="66">
        <v>5001.62</v>
      </c>
      <c r="L808" s="66">
        <v>-17822.43</v>
      </c>
      <c r="M808" s="66">
        <v>-74078.16</v>
      </c>
      <c r="N808" s="66">
        <f t="shared" si="2165"/>
        <v>515096.52999999997</v>
      </c>
      <c r="O808" s="66">
        <f t="shared" si="2166"/>
        <v>540881.71</v>
      </c>
      <c r="P808" s="66">
        <f t="shared" si="2167"/>
        <v>562042.65</v>
      </c>
      <c r="Q808" s="66"/>
      <c r="R808" s="66"/>
      <c r="S808" s="66"/>
      <c r="T808" s="66">
        <f t="shared" si="2263"/>
        <v>515096.52999999997</v>
      </c>
      <c r="U808" s="66">
        <f t="shared" si="2264"/>
        <v>540881.71</v>
      </c>
      <c r="V808" s="66">
        <f t="shared" si="2265"/>
        <v>562042.65</v>
      </c>
      <c r="W808" s="66"/>
      <c r="X808" s="66"/>
      <c r="Y808" s="66"/>
      <c r="Z808" s="66">
        <f t="shared" si="2267"/>
        <v>515096.52999999997</v>
      </c>
      <c r="AA808" s="66">
        <f t="shared" si="2268"/>
        <v>540881.71</v>
      </c>
      <c r="AB808" s="66">
        <f t="shared" si="2269"/>
        <v>562042.65</v>
      </c>
      <c r="AC808" s="66">
        <v>-23485</v>
      </c>
      <c r="AD808" s="66"/>
      <c r="AE808" s="66"/>
      <c r="AF808" s="66">
        <f t="shared" si="2271"/>
        <v>491611.52999999997</v>
      </c>
      <c r="AG808" s="66">
        <f t="shared" si="2272"/>
        <v>540881.71</v>
      </c>
      <c r="AH808" s="66">
        <f t="shared" si="2273"/>
        <v>562042.65</v>
      </c>
      <c r="AI808" s="66">
        <v>-27125</v>
      </c>
      <c r="AJ808" s="66"/>
      <c r="AK808" s="66"/>
      <c r="AL808" s="66">
        <f t="shared" si="2275"/>
        <v>464486.52999999997</v>
      </c>
      <c r="AM808" s="66">
        <f t="shared" si="2276"/>
        <v>540881.71</v>
      </c>
      <c r="AN808" s="66">
        <f t="shared" si="2277"/>
        <v>562042.65</v>
      </c>
      <c r="AO808" s="66">
        <v>-750</v>
      </c>
      <c r="AP808" s="66"/>
      <c r="AQ808" s="66"/>
      <c r="AR808" s="66">
        <f t="shared" si="2279"/>
        <v>463736.52999999997</v>
      </c>
      <c r="AS808" s="66">
        <f t="shared" si="2280"/>
        <v>540881.71</v>
      </c>
      <c r="AT808" s="66">
        <f t="shared" si="2281"/>
        <v>562042.65</v>
      </c>
    </row>
    <row r="809" spans="1:46" customFormat="1" ht="25.5">
      <c r="A809" s="123"/>
      <c r="B809" s="136" t="s">
        <v>207</v>
      </c>
      <c r="C809" s="40" t="s">
        <v>52</v>
      </c>
      <c r="D809" s="40" t="s">
        <v>21</v>
      </c>
      <c r="E809" s="40" t="s">
        <v>99</v>
      </c>
      <c r="F809" s="40" t="s">
        <v>136</v>
      </c>
      <c r="G809" s="41" t="s">
        <v>32</v>
      </c>
      <c r="H809" s="66">
        <f>H810</f>
        <v>35000</v>
      </c>
      <c r="I809" s="66">
        <f t="shared" ref="I809:M809" si="2417">I810</f>
        <v>35000</v>
      </c>
      <c r="J809" s="66">
        <f t="shared" si="2417"/>
        <v>35000</v>
      </c>
      <c r="K809" s="66">
        <f t="shared" si="2417"/>
        <v>0</v>
      </c>
      <c r="L809" s="66">
        <f t="shared" si="2417"/>
        <v>0</v>
      </c>
      <c r="M809" s="66">
        <f t="shared" si="2417"/>
        <v>0</v>
      </c>
      <c r="N809" s="66">
        <f t="shared" si="2165"/>
        <v>35000</v>
      </c>
      <c r="O809" s="66">
        <f t="shared" si="2166"/>
        <v>35000</v>
      </c>
      <c r="P809" s="66">
        <f t="shared" si="2167"/>
        <v>35000</v>
      </c>
      <c r="Q809" s="66">
        <f t="shared" ref="Q809:S809" si="2418">Q810</f>
        <v>0</v>
      </c>
      <c r="R809" s="66">
        <f t="shared" si="2418"/>
        <v>0</v>
      </c>
      <c r="S809" s="66">
        <f t="shared" si="2418"/>
        <v>0</v>
      </c>
      <c r="T809" s="66">
        <f t="shared" si="2263"/>
        <v>35000</v>
      </c>
      <c r="U809" s="66">
        <f t="shared" si="2264"/>
        <v>35000</v>
      </c>
      <c r="V809" s="66">
        <f t="shared" si="2265"/>
        <v>35000</v>
      </c>
      <c r="W809" s="66">
        <f t="shared" ref="W809:Y809" si="2419">W810</f>
        <v>0</v>
      </c>
      <c r="X809" s="66">
        <f t="shared" si="2419"/>
        <v>0</v>
      </c>
      <c r="Y809" s="66">
        <f t="shared" si="2419"/>
        <v>0</v>
      </c>
      <c r="Z809" s="66">
        <f t="shared" si="2267"/>
        <v>35000</v>
      </c>
      <c r="AA809" s="66">
        <f t="shared" si="2268"/>
        <v>35000</v>
      </c>
      <c r="AB809" s="66">
        <f t="shared" si="2269"/>
        <v>35000</v>
      </c>
      <c r="AC809" s="66">
        <f t="shared" ref="AC809:AE809" si="2420">AC810</f>
        <v>23485</v>
      </c>
      <c r="AD809" s="66">
        <f t="shared" si="2420"/>
        <v>0</v>
      </c>
      <c r="AE809" s="66">
        <f t="shared" si="2420"/>
        <v>0</v>
      </c>
      <c r="AF809" s="66">
        <f t="shared" si="2271"/>
        <v>58485</v>
      </c>
      <c r="AG809" s="66">
        <f t="shared" si="2272"/>
        <v>35000</v>
      </c>
      <c r="AH809" s="66">
        <f t="shared" si="2273"/>
        <v>35000</v>
      </c>
      <c r="AI809" s="66">
        <f t="shared" ref="AI809:AK809" si="2421">AI810</f>
        <v>27125</v>
      </c>
      <c r="AJ809" s="66">
        <f t="shared" si="2421"/>
        <v>0</v>
      </c>
      <c r="AK809" s="66">
        <f t="shared" si="2421"/>
        <v>0</v>
      </c>
      <c r="AL809" s="66">
        <f t="shared" si="2275"/>
        <v>85610</v>
      </c>
      <c r="AM809" s="66">
        <f t="shared" si="2276"/>
        <v>35000</v>
      </c>
      <c r="AN809" s="66">
        <f t="shared" si="2277"/>
        <v>35000</v>
      </c>
      <c r="AO809" s="66">
        <f t="shared" ref="AO809:AQ809" si="2422">AO810</f>
        <v>750</v>
      </c>
      <c r="AP809" s="66">
        <f t="shared" si="2422"/>
        <v>0</v>
      </c>
      <c r="AQ809" s="66">
        <f t="shared" si="2422"/>
        <v>0</v>
      </c>
      <c r="AR809" s="66">
        <f t="shared" si="2279"/>
        <v>86360</v>
      </c>
      <c r="AS809" s="66">
        <f t="shared" si="2280"/>
        <v>35000</v>
      </c>
      <c r="AT809" s="66">
        <f t="shared" si="2281"/>
        <v>35000</v>
      </c>
    </row>
    <row r="810" spans="1:46" customFormat="1" ht="25.5">
      <c r="A810" s="123"/>
      <c r="B810" s="77" t="s">
        <v>34</v>
      </c>
      <c r="C810" s="40" t="s">
        <v>52</v>
      </c>
      <c r="D810" s="40" t="s">
        <v>21</v>
      </c>
      <c r="E810" s="40" t="s">
        <v>99</v>
      </c>
      <c r="F810" s="40" t="s">
        <v>136</v>
      </c>
      <c r="G810" s="41" t="s">
        <v>33</v>
      </c>
      <c r="H810" s="66">
        <v>35000</v>
      </c>
      <c r="I810" s="66">
        <v>35000</v>
      </c>
      <c r="J810" s="66">
        <v>35000</v>
      </c>
      <c r="K810" s="66"/>
      <c r="L810" s="66"/>
      <c r="M810" s="66"/>
      <c r="N810" s="66">
        <f t="shared" si="2165"/>
        <v>35000</v>
      </c>
      <c r="O810" s="66">
        <f t="shared" si="2166"/>
        <v>35000</v>
      </c>
      <c r="P810" s="66">
        <f t="shared" si="2167"/>
        <v>35000</v>
      </c>
      <c r="Q810" s="66"/>
      <c r="R810" s="66"/>
      <c r="S810" s="66"/>
      <c r="T810" s="66">
        <f t="shared" si="2263"/>
        <v>35000</v>
      </c>
      <c r="U810" s="66">
        <f t="shared" si="2264"/>
        <v>35000</v>
      </c>
      <c r="V810" s="66">
        <f t="shared" si="2265"/>
        <v>35000</v>
      </c>
      <c r="W810" s="66"/>
      <c r="X810" s="66"/>
      <c r="Y810" s="66"/>
      <c r="Z810" s="66">
        <f t="shared" si="2267"/>
        <v>35000</v>
      </c>
      <c r="AA810" s="66">
        <f t="shared" si="2268"/>
        <v>35000</v>
      </c>
      <c r="AB810" s="66">
        <f t="shared" si="2269"/>
        <v>35000</v>
      </c>
      <c r="AC810" s="66">
        <v>23485</v>
      </c>
      <c r="AD810" s="66"/>
      <c r="AE810" s="66"/>
      <c r="AF810" s="66">
        <f t="shared" si="2271"/>
        <v>58485</v>
      </c>
      <c r="AG810" s="66">
        <f t="shared" si="2272"/>
        <v>35000</v>
      </c>
      <c r="AH810" s="66">
        <f t="shared" si="2273"/>
        <v>35000</v>
      </c>
      <c r="AI810" s="66">
        <v>27125</v>
      </c>
      <c r="AJ810" s="66"/>
      <c r="AK810" s="66"/>
      <c r="AL810" s="66">
        <f t="shared" si="2275"/>
        <v>85610</v>
      </c>
      <c r="AM810" s="66">
        <f t="shared" si="2276"/>
        <v>35000</v>
      </c>
      <c r="AN810" s="66">
        <f t="shared" si="2277"/>
        <v>35000</v>
      </c>
      <c r="AO810" s="66">
        <v>750</v>
      </c>
      <c r="AP810" s="66"/>
      <c r="AQ810" s="66"/>
      <c r="AR810" s="66">
        <f t="shared" si="2279"/>
        <v>86360</v>
      </c>
      <c r="AS810" s="66">
        <f t="shared" si="2280"/>
        <v>35000</v>
      </c>
      <c r="AT810" s="66">
        <f t="shared" si="2281"/>
        <v>35000</v>
      </c>
    </row>
    <row r="811" spans="1:46" customFormat="1" ht="25.5">
      <c r="A811" s="123"/>
      <c r="B811" s="88" t="s">
        <v>96</v>
      </c>
      <c r="C811" s="165" t="s">
        <v>52</v>
      </c>
      <c r="D811" s="165" t="s">
        <v>21</v>
      </c>
      <c r="E811" s="165" t="s">
        <v>99</v>
      </c>
      <c r="F811" s="165" t="s">
        <v>137</v>
      </c>
      <c r="G811" s="122"/>
      <c r="H811" s="67">
        <f>H812</f>
        <v>71379.360000000001</v>
      </c>
      <c r="I811" s="67">
        <f t="shared" ref="I811:M811" si="2423">I812</f>
        <v>74234.53</v>
      </c>
      <c r="J811" s="67">
        <f t="shared" si="2423"/>
        <v>74234.53</v>
      </c>
      <c r="K811" s="67">
        <f t="shared" si="2423"/>
        <v>0</v>
      </c>
      <c r="L811" s="67">
        <f t="shared" si="2423"/>
        <v>0</v>
      </c>
      <c r="M811" s="67">
        <f t="shared" si="2423"/>
        <v>0</v>
      </c>
      <c r="N811" s="67">
        <f t="shared" si="2165"/>
        <v>71379.360000000001</v>
      </c>
      <c r="O811" s="67">
        <f t="shared" si="2166"/>
        <v>74234.53</v>
      </c>
      <c r="P811" s="67">
        <f t="shared" si="2167"/>
        <v>74234.53</v>
      </c>
      <c r="Q811" s="67">
        <f t="shared" ref="Q811:S812" si="2424">Q812</f>
        <v>0</v>
      </c>
      <c r="R811" s="67">
        <f t="shared" si="2424"/>
        <v>0</v>
      </c>
      <c r="S811" s="67">
        <f t="shared" si="2424"/>
        <v>0</v>
      </c>
      <c r="T811" s="67">
        <f t="shared" si="2263"/>
        <v>71379.360000000001</v>
      </c>
      <c r="U811" s="67">
        <f t="shared" si="2264"/>
        <v>74234.53</v>
      </c>
      <c r="V811" s="67">
        <f t="shared" si="2265"/>
        <v>74234.53</v>
      </c>
      <c r="W811" s="67">
        <f t="shared" ref="W811:Y812" si="2425">W812</f>
        <v>0</v>
      </c>
      <c r="X811" s="67">
        <f t="shared" si="2425"/>
        <v>0</v>
      </c>
      <c r="Y811" s="67">
        <f t="shared" si="2425"/>
        <v>0</v>
      </c>
      <c r="Z811" s="67">
        <f t="shared" si="2267"/>
        <v>71379.360000000001</v>
      </c>
      <c r="AA811" s="67">
        <f t="shared" si="2268"/>
        <v>74234.53</v>
      </c>
      <c r="AB811" s="67">
        <f t="shared" si="2269"/>
        <v>74234.53</v>
      </c>
      <c r="AC811" s="67">
        <f t="shared" ref="AC811:AE812" si="2426">AC812</f>
        <v>0</v>
      </c>
      <c r="AD811" s="67">
        <f t="shared" si="2426"/>
        <v>0</v>
      </c>
      <c r="AE811" s="67">
        <f t="shared" si="2426"/>
        <v>0</v>
      </c>
      <c r="AF811" s="67">
        <f t="shared" si="2271"/>
        <v>71379.360000000001</v>
      </c>
      <c r="AG811" s="67">
        <f t="shared" si="2272"/>
        <v>74234.53</v>
      </c>
      <c r="AH811" s="67">
        <f t="shared" si="2273"/>
        <v>74234.53</v>
      </c>
      <c r="AI811" s="67">
        <f t="shared" ref="AI811:AK812" si="2427">AI812</f>
        <v>0</v>
      </c>
      <c r="AJ811" s="67">
        <f t="shared" si="2427"/>
        <v>0</v>
      </c>
      <c r="AK811" s="67">
        <f t="shared" si="2427"/>
        <v>0</v>
      </c>
      <c r="AL811" s="67">
        <f t="shared" si="2275"/>
        <v>71379.360000000001</v>
      </c>
      <c r="AM811" s="67">
        <f t="shared" si="2276"/>
        <v>74234.53</v>
      </c>
      <c r="AN811" s="67">
        <f t="shared" si="2277"/>
        <v>74234.53</v>
      </c>
      <c r="AO811" s="67">
        <f t="shared" ref="AO811:AQ812" si="2428">AO812</f>
        <v>0</v>
      </c>
      <c r="AP811" s="67">
        <f t="shared" si="2428"/>
        <v>0</v>
      </c>
      <c r="AQ811" s="67">
        <f t="shared" si="2428"/>
        <v>0</v>
      </c>
      <c r="AR811" s="67">
        <f t="shared" si="2279"/>
        <v>71379.360000000001</v>
      </c>
      <c r="AS811" s="67">
        <f t="shared" si="2280"/>
        <v>74234.53</v>
      </c>
      <c r="AT811" s="67">
        <f t="shared" si="2281"/>
        <v>74234.53</v>
      </c>
    </row>
    <row r="812" spans="1:46" customFormat="1">
      <c r="A812" s="123"/>
      <c r="B812" s="109" t="s">
        <v>35</v>
      </c>
      <c r="C812" s="165" t="s">
        <v>52</v>
      </c>
      <c r="D812" s="165" t="s">
        <v>21</v>
      </c>
      <c r="E812" s="165" t="s">
        <v>99</v>
      </c>
      <c r="F812" s="165" t="s">
        <v>137</v>
      </c>
      <c r="G812" s="122" t="s">
        <v>36</v>
      </c>
      <c r="H812" s="67">
        <f>H813</f>
        <v>71379.360000000001</v>
      </c>
      <c r="I812" s="67">
        <f t="shared" ref="I812:M812" si="2429">I813</f>
        <v>74234.53</v>
      </c>
      <c r="J812" s="67">
        <f t="shared" si="2429"/>
        <v>74234.53</v>
      </c>
      <c r="K812" s="67">
        <f t="shared" si="2429"/>
        <v>0</v>
      </c>
      <c r="L812" s="67">
        <f t="shared" si="2429"/>
        <v>0</v>
      </c>
      <c r="M812" s="67">
        <f t="shared" si="2429"/>
        <v>0</v>
      </c>
      <c r="N812" s="67">
        <f t="shared" si="2165"/>
        <v>71379.360000000001</v>
      </c>
      <c r="O812" s="67">
        <f t="shared" si="2166"/>
        <v>74234.53</v>
      </c>
      <c r="P812" s="67">
        <f t="shared" si="2167"/>
        <v>74234.53</v>
      </c>
      <c r="Q812" s="67">
        <f t="shared" si="2424"/>
        <v>0</v>
      </c>
      <c r="R812" s="67">
        <f t="shared" si="2424"/>
        <v>0</v>
      </c>
      <c r="S812" s="67">
        <f t="shared" si="2424"/>
        <v>0</v>
      </c>
      <c r="T812" s="67">
        <f t="shared" si="2263"/>
        <v>71379.360000000001</v>
      </c>
      <c r="U812" s="67">
        <f t="shared" si="2264"/>
        <v>74234.53</v>
      </c>
      <c r="V812" s="67">
        <f t="shared" si="2265"/>
        <v>74234.53</v>
      </c>
      <c r="W812" s="67">
        <f t="shared" si="2425"/>
        <v>0</v>
      </c>
      <c r="X812" s="67">
        <f t="shared" si="2425"/>
        <v>0</v>
      </c>
      <c r="Y812" s="67">
        <f t="shared" si="2425"/>
        <v>0</v>
      </c>
      <c r="Z812" s="67">
        <f t="shared" si="2267"/>
        <v>71379.360000000001</v>
      </c>
      <c r="AA812" s="67">
        <f t="shared" si="2268"/>
        <v>74234.53</v>
      </c>
      <c r="AB812" s="67">
        <f t="shared" si="2269"/>
        <v>74234.53</v>
      </c>
      <c r="AC812" s="67">
        <f t="shared" si="2426"/>
        <v>0</v>
      </c>
      <c r="AD812" s="67">
        <f t="shared" si="2426"/>
        <v>0</v>
      </c>
      <c r="AE812" s="67">
        <f t="shared" si="2426"/>
        <v>0</v>
      </c>
      <c r="AF812" s="67">
        <f t="shared" si="2271"/>
        <v>71379.360000000001</v>
      </c>
      <c r="AG812" s="67">
        <f t="shared" si="2272"/>
        <v>74234.53</v>
      </c>
      <c r="AH812" s="67">
        <f t="shared" si="2273"/>
        <v>74234.53</v>
      </c>
      <c r="AI812" s="67">
        <f t="shared" si="2427"/>
        <v>0</v>
      </c>
      <c r="AJ812" s="67">
        <f t="shared" si="2427"/>
        <v>0</v>
      </c>
      <c r="AK812" s="67">
        <f t="shared" si="2427"/>
        <v>0</v>
      </c>
      <c r="AL812" s="67">
        <f t="shared" si="2275"/>
        <v>71379.360000000001</v>
      </c>
      <c r="AM812" s="67">
        <f t="shared" si="2276"/>
        <v>74234.53</v>
      </c>
      <c r="AN812" s="67">
        <f t="shared" si="2277"/>
        <v>74234.53</v>
      </c>
      <c r="AO812" s="67">
        <f t="shared" si="2428"/>
        <v>0</v>
      </c>
      <c r="AP812" s="67">
        <f t="shared" si="2428"/>
        <v>0</v>
      </c>
      <c r="AQ812" s="67">
        <f t="shared" si="2428"/>
        <v>0</v>
      </c>
      <c r="AR812" s="67">
        <f t="shared" si="2279"/>
        <v>71379.360000000001</v>
      </c>
      <c r="AS812" s="67">
        <f t="shared" si="2280"/>
        <v>74234.53</v>
      </c>
      <c r="AT812" s="67">
        <f t="shared" si="2281"/>
        <v>74234.53</v>
      </c>
    </row>
    <row r="813" spans="1:46" customFormat="1" ht="25.5">
      <c r="A813" s="123"/>
      <c r="B813" s="175" t="s">
        <v>38</v>
      </c>
      <c r="C813" s="165" t="s">
        <v>52</v>
      </c>
      <c r="D813" s="165" t="s">
        <v>21</v>
      </c>
      <c r="E813" s="165" t="s">
        <v>99</v>
      </c>
      <c r="F813" s="165" t="s">
        <v>137</v>
      </c>
      <c r="G813" s="122" t="s">
        <v>37</v>
      </c>
      <c r="H813" s="74">
        <v>71379.360000000001</v>
      </c>
      <c r="I813" s="74">
        <v>74234.53</v>
      </c>
      <c r="J813" s="74">
        <v>74234.53</v>
      </c>
      <c r="K813" s="74"/>
      <c r="L813" s="74"/>
      <c r="M813" s="74"/>
      <c r="N813" s="74">
        <f t="shared" si="2165"/>
        <v>71379.360000000001</v>
      </c>
      <c r="O813" s="74">
        <f t="shared" si="2166"/>
        <v>74234.53</v>
      </c>
      <c r="P813" s="74">
        <f t="shared" si="2167"/>
        <v>74234.53</v>
      </c>
      <c r="Q813" s="74"/>
      <c r="R813" s="74"/>
      <c r="S813" s="74"/>
      <c r="T813" s="74">
        <f t="shared" si="2263"/>
        <v>71379.360000000001</v>
      </c>
      <c r="U813" s="74">
        <f t="shared" si="2264"/>
        <v>74234.53</v>
      </c>
      <c r="V813" s="74">
        <f t="shared" si="2265"/>
        <v>74234.53</v>
      </c>
      <c r="W813" s="74"/>
      <c r="X813" s="74"/>
      <c r="Y813" s="74"/>
      <c r="Z813" s="74">
        <f t="shared" si="2267"/>
        <v>71379.360000000001</v>
      </c>
      <c r="AA813" s="74">
        <f t="shared" si="2268"/>
        <v>74234.53</v>
      </c>
      <c r="AB813" s="74">
        <f t="shared" si="2269"/>
        <v>74234.53</v>
      </c>
      <c r="AC813" s="74"/>
      <c r="AD813" s="74"/>
      <c r="AE813" s="74"/>
      <c r="AF813" s="74">
        <f t="shared" si="2271"/>
        <v>71379.360000000001</v>
      </c>
      <c r="AG813" s="74">
        <f t="shared" si="2272"/>
        <v>74234.53</v>
      </c>
      <c r="AH813" s="74">
        <f t="shared" si="2273"/>
        <v>74234.53</v>
      </c>
      <c r="AI813" s="74"/>
      <c r="AJ813" s="74"/>
      <c r="AK813" s="74"/>
      <c r="AL813" s="74">
        <f t="shared" si="2275"/>
        <v>71379.360000000001</v>
      </c>
      <c r="AM813" s="74">
        <f t="shared" si="2276"/>
        <v>74234.53</v>
      </c>
      <c r="AN813" s="74">
        <f t="shared" si="2277"/>
        <v>74234.53</v>
      </c>
      <c r="AO813" s="74"/>
      <c r="AP813" s="74"/>
      <c r="AQ813" s="74"/>
      <c r="AR813" s="74">
        <f t="shared" si="2279"/>
        <v>71379.360000000001</v>
      </c>
      <c r="AS813" s="74">
        <f t="shared" si="2280"/>
        <v>74234.53</v>
      </c>
      <c r="AT813" s="74">
        <f t="shared" si="2281"/>
        <v>74234.53</v>
      </c>
    </row>
    <row r="814" spans="1:46" customFormat="1" ht="51">
      <c r="A814" s="123"/>
      <c r="B814" s="88" t="s">
        <v>219</v>
      </c>
      <c r="C814" s="40" t="s">
        <v>52</v>
      </c>
      <c r="D814" s="40" t="s">
        <v>21</v>
      </c>
      <c r="E814" s="40" t="s">
        <v>99</v>
      </c>
      <c r="F814" s="40" t="s">
        <v>170</v>
      </c>
      <c r="G814" s="41"/>
      <c r="H814" s="66">
        <f>H817+H815</f>
        <v>2180379.6399999997</v>
      </c>
      <c r="I814" s="66">
        <f t="shared" ref="I814:J814" si="2430">I817+I815</f>
        <v>2374816.54</v>
      </c>
      <c r="J814" s="66">
        <f t="shared" si="2430"/>
        <v>2684483.21</v>
      </c>
      <c r="K814" s="66">
        <f t="shared" ref="K814:M814" si="2431">K817+K815</f>
        <v>20006.48</v>
      </c>
      <c r="L814" s="66">
        <f t="shared" si="2431"/>
        <v>-71289.710000000006</v>
      </c>
      <c r="M814" s="66">
        <f t="shared" si="2431"/>
        <v>-296312.59999999998</v>
      </c>
      <c r="N814" s="66">
        <f t="shared" si="2165"/>
        <v>2200386.1199999996</v>
      </c>
      <c r="O814" s="66">
        <f t="shared" si="2166"/>
        <v>2303526.83</v>
      </c>
      <c r="P814" s="66">
        <f t="shared" si="2167"/>
        <v>2388170.61</v>
      </c>
      <c r="Q814" s="66">
        <f t="shared" ref="Q814:S814" si="2432">Q817+Q815</f>
        <v>0</v>
      </c>
      <c r="R814" s="66">
        <f t="shared" si="2432"/>
        <v>0</v>
      </c>
      <c r="S814" s="66">
        <f t="shared" si="2432"/>
        <v>0</v>
      </c>
      <c r="T814" s="66">
        <f t="shared" si="2263"/>
        <v>2200386.1199999996</v>
      </c>
      <c r="U814" s="66">
        <f t="shared" si="2264"/>
        <v>2303526.83</v>
      </c>
      <c r="V814" s="66">
        <f t="shared" si="2265"/>
        <v>2388170.61</v>
      </c>
      <c r="W814" s="66">
        <f t="shared" ref="W814:Y814" si="2433">W817+W815</f>
        <v>0</v>
      </c>
      <c r="X814" s="66">
        <f t="shared" si="2433"/>
        <v>0</v>
      </c>
      <c r="Y814" s="66">
        <f t="shared" si="2433"/>
        <v>0</v>
      </c>
      <c r="Z814" s="66">
        <f t="shared" si="2267"/>
        <v>2200386.1199999996</v>
      </c>
      <c r="AA814" s="66">
        <f t="shared" si="2268"/>
        <v>2303526.83</v>
      </c>
      <c r="AB814" s="66">
        <f t="shared" si="2269"/>
        <v>2388170.61</v>
      </c>
      <c r="AC814" s="66">
        <f t="shared" ref="AC814:AE814" si="2434">AC817+AC815</f>
        <v>0</v>
      </c>
      <c r="AD814" s="66">
        <f t="shared" si="2434"/>
        <v>0</v>
      </c>
      <c r="AE814" s="66">
        <f t="shared" si="2434"/>
        <v>0</v>
      </c>
      <c r="AF814" s="66">
        <f t="shared" si="2271"/>
        <v>2200386.1199999996</v>
      </c>
      <c r="AG814" s="66">
        <f t="shared" si="2272"/>
        <v>2303526.83</v>
      </c>
      <c r="AH814" s="66">
        <f t="shared" si="2273"/>
        <v>2388170.61</v>
      </c>
      <c r="AI814" s="66">
        <f t="shared" ref="AI814:AK814" si="2435">AI817+AI815</f>
        <v>0</v>
      </c>
      <c r="AJ814" s="66">
        <f t="shared" si="2435"/>
        <v>0</v>
      </c>
      <c r="AK814" s="66">
        <f t="shared" si="2435"/>
        <v>0</v>
      </c>
      <c r="AL814" s="66">
        <f t="shared" si="2275"/>
        <v>2200386.1199999996</v>
      </c>
      <c r="AM814" s="66">
        <f t="shared" si="2276"/>
        <v>2303526.83</v>
      </c>
      <c r="AN814" s="66">
        <f t="shared" si="2277"/>
        <v>2388170.61</v>
      </c>
      <c r="AO814" s="66">
        <f t="shared" ref="AO814:AQ814" si="2436">AO817+AO815</f>
        <v>0</v>
      </c>
      <c r="AP814" s="66">
        <f t="shared" si="2436"/>
        <v>0</v>
      </c>
      <c r="AQ814" s="66">
        <f t="shared" si="2436"/>
        <v>0</v>
      </c>
      <c r="AR814" s="66">
        <f t="shared" si="2279"/>
        <v>2200386.1199999996</v>
      </c>
      <c r="AS814" s="66">
        <f t="shared" si="2280"/>
        <v>2303526.83</v>
      </c>
      <c r="AT814" s="66">
        <f t="shared" si="2281"/>
        <v>2388170.61</v>
      </c>
    </row>
    <row r="815" spans="1:46" customFormat="1" ht="38.25">
      <c r="A815" s="123"/>
      <c r="B815" s="77" t="s">
        <v>50</v>
      </c>
      <c r="C815" s="40" t="s">
        <v>52</v>
      </c>
      <c r="D815" s="40" t="s">
        <v>21</v>
      </c>
      <c r="E815" s="40" t="s">
        <v>99</v>
      </c>
      <c r="F815" s="40" t="s">
        <v>170</v>
      </c>
      <c r="G815" s="41" t="s">
        <v>48</v>
      </c>
      <c r="H815" s="66">
        <f>H816</f>
        <v>2040379.64</v>
      </c>
      <c r="I815" s="66">
        <f t="shared" ref="I815:M815" si="2437">I816</f>
        <v>2234816.54</v>
      </c>
      <c r="J815" s="66">
        <f t="shared" si="2437"/>
        <v>2544483.21</v>
      </c>
      <c r="K815" s="66">
        <f t="shared" si="2437"/>
        <v>20006.48</v>
      </c>
      <c r="L815" s="66">
        <f t="shared" si="2437"/>
        <v>-71289.710000000006</v>
      </c>
      <c r="M815" s="66">
        <f t="shared" si="2437"/>
        <v>-296312.59999999998</v>
      </c>
      <c r="N815" s="66">
        <f t="shared" si="2165"/>
        <v>2060386.1199999999</v>
      </c>
      <c r="O815" s="66">
        <f t="shared" si="2166"/>
        <v>2163526.83</v>
      </c>
      <c r="P815" s="66">
        <f t="shared" si="2167"/>
        <v>2248170.61</v>
      </c>
      <c r="Q815" s="66">
        <f t="shared" ref="Q815:S815" si="2438">Q816</f>
        <v>0</v>
      </c>
      <c r="R815" s="66">
        <f t="shared" si="2438"/>
        <v>0</v>
      </c>
      <c r="S815" s="66">
        <f t="shared" si="2438"/>
        <v>0</v>
      </c>
      <c r="T815" s="66">
        <f t="shared" si="2263"/>
        <v>2060386.1199999999</v>
      </c>
      <c r="U815" s="66">
        <f t="shared" si="2264"/>
        <v>2163526.83</v>
      </c>
      <c r="V815" s="66">
        <f t="shared" si="2265"/>
        <v>2248170.61</v>
      </c>
      <c r="W815" s="66">
        <f t="shared" ref="W815:Y815" si="2439">W816</f>
        <v>0</v>
      </c>
      <c r="X815" s="66">
        <f t="shared" si="2439"/>
        <v>0</v>
      </c>
      <c r="Y815" s="66">
        <f t="shared" si="2439"/>
        <v>0</v>
      </c>
      <c r="Z815" s="66">
        <f t="shared" si="2267"/>
        <v>2060386.1199999999</v>
      </c>
      <c r="AA815" s="66">
        <f t="shared" si="2268"/>
        <v>2163526.83</v>
      </c>
      <c r="AB815" s="66">
        <f t="shared" si="2269"/>
        <v>2248170.61</v>
      </c>
      <c r="AC815" s="66">
        <f t="shared" ref="AC815:AE815" si="2440">AC816</f>
        <v>0</v>
      </c>
      <c r="AD815" s="66">
        <f t="shared" si="2440"/>
        <v>0</v>
      </c>
      <c r="AE815" s="66">
        <f t="shared" si="2440"/>
        <v>0</v>
      </c>
      <c r="AF815" s="66">
        <f t="shared" si="2271"/>
        <v>2060386.1199999999</v>
      </c>
      <c r="AG815" s="66">
        <f t="shared" si="2272"/>
        <v>2163526.83</v>
      </c>
      <c r="AH815" s="66">
        <f t="shared" si="2273"/>
        <v>2248170.61</v>
      </c>
      <c r="AI815" s="66">
        <f t="shared" ref="AI815:AK815" si="2441">AI816</f>
        <v>0</v>
      </c>
      <c r="AJ815" s="66">
        <f t="shared" si="2441"/>
        <v>0</v>
      </c>
      <c r="AK815" s="66">
        <f t="shared" si="2441"/>
        <v>0</v>
      </c>
      <c r="AL815" s="66">
        <f t="shared" si="2275"/>
        <v>2060386.1199999999</v>
      </c>
      <c r="AM815" s="66">
        <f t="shared" si="2276"/>
        <v>2163526.83</v>
      </c>
      <c r="AN815" s="66">
        <f t="shared" si="2277"/>
        <v>2248170.61</v>
      </c>
      <c r="AO815" s="66">
        <f t="shared" ref="AO815:AQ815" si="2442">AO816</f>
        <v>103771</v>
      </c>
      <c r="AP815" s="66">
        <f t="shared" si="2442"/>
        <v>0</v>
      </c>
      <c r="AQ815" s="66">
        <f t="shared" si="2442"/>
        <v>0</v>
      </c>
      <c r="AR815" s="66">
        <f t="shared" si="2279"/>
        <v>2164157.12</v>
      </c>
      <c r="AS815" s="66">
        <f t="shared" si="2280"/>
        <v>2163526.83</v>
      </c>
      <c r="AT815" s="66">
        <f t="shared" si="2281"/>
        <v>2248170.61</v>
      </c>
    </row>
    <row r="816" spans="1:46" customFormat="1">
      <c r="A816" s="123"/>
      <c r="B816" s="77" t="s">
        <v>51</v>
      </c>
      <c r="C816" s="40" t="s">
        <v>52</v>
      </c>
      <c r="D816" s="40" t="s">
        <v>21</v>
      </c>
      <c r="E816" s="40" t="s">
        <v>99</v>
      </c>
      <c r="F816" s="40" t="s">
        <v>170</v>
      </c>
      <c r="G816" s="41" t="s">
        <v>49</v>
      </c>
      <c r="H816" s="66">
        <f>2000379.64+40000</f>
        <v>2040379.64</v>
      </c>
      <c r="I816" s="66">
        <f>2194816.54+40000</f>
        <v>2234816.54</v>
      </c>
      <c r="J816" s="66">
        <f>2504483.21+40000</f>
        <v>2544483.21</v>
      </c>
      <c r="K816" s="66">
        <v>20006.48</v>
      </c>
      <c r="L816" s="66">
        <v>-71289.710000000006</v>
      </c>
      <c r="M816" s="66">
        <v>-296312.59999999998</v>
      </c>
      <c r="N816" s="66">
        <f t="shared" si="2165"/>
        <v>2060386.1199999999</v>
      </c>
      <c r="O816" s="66">
        <f t="shared" si="2166"/>
        <v>2163526.83</v>
      </c>
      <c r="P816" s="66">
        <f t="shared" si="2167"/>
        <v>2248170.61</v>
      </c>
      <c r="Q816" s="66"/>
      <c r="R816" s="66"/>
      <c r="S816" s="66"/>
      <c r="T816" s="66">
        <f t="shared" si="2263"/>
        <v>2060386.1199999999</v>
      </c>
      <c r="U816" s="66">
        <f t="shared" si="2264"/>
        <v>2163526.83</v>
      </c>
      <c r="V816" s="66">
        <f t="shared" si="2265"/>
        <v>2248170.61</v>
      </c>
      <c r="W816" s="66"/>
      <c r="X816" s="66"/>
      <c r="Y816" s="66"/>
      <c r="Z816" s="66">
        <f t="shared" si="2267"/>
        <v>2060386.1199999999</v>
      </c>
      <c r="AA816" s="66">
        <f t="shared" si="2268"/>
        <v>2163526.83</v>
      </c>
      <c r="AB816" s="66">
        <f t="shared" si="2269"/>
        <v>2248170.61</v>
      </c>
      <c r="AC816" s="66"/>
      <c r="AD816" s="66"/>
      <c r="AE816" s="66"/>
      <c r="AF816" s="66">
        <f t="shared" si="2271"/>
        <v>2060386.1199999999</v>
      </c>
      <c r="AG816" s="66">
        <f t="shared" si="2272"/>
        <v>2163526.83</v>
      </c>
      <c r="AH816" s="66">
        <f t="shared" si="2273"/>
        <v>2248170.61</v>
      </c>
      <c r="AI816" s="66"/>
      <c r="AJ816" s="66"/>
      <c r="AK816" s="66"/>
      <c r="AL816" s="66">
        <f t="shared" si="2275"/>
        <v>2060386.1199999999</v>
      </c>
      <c r="AM816" s="66">
        <f t="shared" si="2276"/>
        <v>2163526.83</v>
      </c>
      <c r="AN816" s="66">
        <f t="shared" si="2277"/>
        <v>2248170.61</v>
      </c>
      <c r="AO816" s="66">
        <v>103771</v>
      </c>
      <c r="AP816" s="66"/>
      <c r="AQ816" s="66"/>
      <c r="AR816" s="66">
        <f t="shared" si="2279"/>
        <v>2164157.12</v>
      </c>
      <c r="AS816" s="66">
        <f t="shared" si="2280"/>
        <v>2163526.83</v>
      </c>
      <c r="AT816" s="66">
        <f t="shared" si="2281"/>
        <v>2248170.61</v>
      </c>
    </row>
    <row r="817" spans="1:47" customFormat="1" ht="25.5">
      <c r="A817" s="123"/>
      <c r="B817" s="136" t="s">
        <v>207</v>
      </c>
      <c r="C817" s="40" t="s">
        <v>52</v>
      </c>
      <c r="D817" s="40" t="s">
        <v>21</v>
      </c>
      <c r="E817" s="40" t="s">
        <v>99</v>
      </c>
      <c r="F817" s="40" t="s">
        <v>170</v>
      </c>
      <c r="G817" s="41" t="s">
        <v>32</v>
      </c>
      <c r="H817" s="66">
        <f>H818</f>
        <v>140000</v>
      </c>
      <c r="I817" s="66">
        <f t="shared" ref="I817:M817" si="2443">I818</f>
        <v>140000</v>
      </c>
      <c r="J817" s="66">
        <f t="shared" si="2443"/>
        <v>140000</v>
      </c>
      <c r="K817" s="66">
        <f t="shared" si="2443"/>
        <v>0</v>
      </c>
      <c r="L817" s="66">
        <f t="shared" si="2443"/>
        <v>0</v>
      </c>
      <c r="M817" s="66">
        <f t="shared" si="2443"/>
        <v>0</v>
      </c>
      <c r="N817" s="66">
        <f t="shared" si="2165"/>
        <v>140000</v>
      </c>
      <c r="O817" s="66">
        <f t="shared" si="2166"/>
        <v>140000</v>
      </c>
      <c r="P817" s="66">
        <f t="shared" si="2167"/>
        <v>140000</v>
      </c>
      <c r="Q817" s="66">
        <f t="shared" ref="Q817:S817" si="2444">Q818</f>
        <v>0</v>
      </c>
      <c r="R817" s="66">
        <f t="shared" si="2444"/>
        <v>0</v>
      </c>
      <c r="S817" s="66">
        <f t="shared" si="2444"/>
        <v>0</v>
      </c>
      <c r="T817" s="66">
        <f t="shared" si="2263"/>
        <v>140000</v>
      </c>
      <c r="U817" s="66">
        <f t="shared" si="2264"/>
        <v>140000</v>
      </c>
      <c r="V817" s="66">
        <f t="shared" si="2265"/>
        <v>140000</v>
      </c>
      <c r="W817" s="66">
        <f t="shared" ref="W817:Y817" si="2445">W818</f>
        <v>0</v>
      </c>
      <c r="X817" s="66">
        <f t="shared" si="2445"/>
        <v>0</v>
      </c>
      <c r="Y817" s="66">
        <f t="shared" si="2445"/>
        <v>0</v>
      </c>
      <c r="Z817" s="66">
        <f t="shared" si="2267"/>
        <v>140000</v>
      </c>
      <c r="AA817" s="66">
        <f t="shared" si="2268"/>
        <v>140000</v>
      </c>
      <c r="AB817" s="66">
        <f t="shared" si="2269"/>
        <v>140000</v>
      </c>
      <c r="AC817" s="66">
        <f t="shared" ref="AC817:AE817" si="2446">AC818</f>
        <v>0</v>
      </c>
      <c r="AD817" s="66">
        <f t="shared" si="2446"/>
        <v>0</v>
      </c>
      <c r="AE817" s="66">
        <f t="shared" si="2446"/>
        <v>0</v>
      </c>
      <c r="AF817" s="66">
        <f t="shared" si="2271"/>
        <v>140000</v>
      </c>
      <c r="AG817" s="66">
        <f t="shared" si="2272"/>
        <v>140000</v>
      </c>
      <c r="AH817" s="66">
        <f t="shared" si="2273"/>
        <v>140000</v>
      </c>
      <c r="AI817" s="66">
        <f t="shared" ref="AI817:AK817" si="2447">AI818</f>
        <v>0</v>
      </c>
      <c r="AJ817" s="66">
        <f t="shared" si="2447"/>
        <v>0</v>
      </c>
      <c r="AK817" s="66">
        <f t="shared" si="2447"/>
        <v>0</v>
      </c>
      <c r="AL817" s="66">
        <f t="shared" si="2275"/>
        <v>140000</v>
      </c>
      <c r="AM817" s="66">
        <f t="shared" si="2276"/>
        <v>140000</v>
      </c>
      <c r="AN817" s="66">
        <f t="shared" si="2277"/>
        <v>140000</v>
      </c>
      <c r="AO817" s="66">
        <f t="shared" ref="AO817:AQ817" si="2448">AO818</f>
        <v>-103771</v>
      </c>
      <c r="AP817" s="66">
        <f t="shared" si="2448"/>
        <v>0</v>
      </c>
      <c r="AQ817" s="66">
        <f t="shared" si="2448"/>
        <v>0</v>
      </c>
      <c r="AR817" s="66">
        <f t="shared" si="2279"/>
        <v>36229</v>
      </c>
      <c r="AS817" s="66">
        <f t="shared" si="2280"/>
        <v>140000</v>
      </c>
      <c r="AT817" s="66">
        <f t="shared" si="2281"/>
        <v>140000</v>
      </c>
    </row>
    <row r="818" spans="1:47" customFormat="1" ht="25.5">
      <c r="A818" s="123"/>
      <c r="B818" s="77" t="s">
        <v>34</v>
      </c>
      <c r="C818" s="40" t="s">
        <v>52</v>
      </c>
      <c r="D818" s="40" t="s">
        <v>21</v>
      </c>
      <c r="E818" s="40" t="s">
        <v>99</v>
      </c>
      <c r="F818" s="40" t="s">
        <v>170</v>
      </c>
      <c r="G818" s="41" t="s">
        <v>33</v>
      </c>
      <c r="H818" s="66">
        <v>140000</v>
      </c>
      <c r="I818" s="66">
        <v>140000</v>
      </c>
      <c r="J818" s="66">
        <v>140000</v>
      </c>
      <c r="K818" s="66"/>
      <c r="L818" s="66"/>
      <c r="M818" s="66"/>
      <c r="N818" s="66">
        <f t="shared" si="2165"/>
        <v>140000</v>
      </c>
      <c r="O818" s="66">
        <f t="shared" si="2166"/>
        <v>140000</v>
      </c>
      <c r="P818" s="66">
        <f t="shared" si="2167"/>
        <v>140000</v>
      </c>
      <c r="Q818" s="66"/>
      <c r="R818" s="66"/>
      <c r="S818" s="66"/>
      <c r="T818" s="66">
        <f t="shared" si="2263"/>
        <v>140000</v>
      </c>
      <c r="U818" s="66">
        <f t="shared" si="2264"/>
        <v>140000</v>
      </c>
      <c r="V818" s="66">
        <f t="shared" si="2265"/>
        <v>140000</v>
      </c>
      <c r="W818" s="66"/>
      <c r="X818" s="66"/>
      <c r="Y818" s="66"/>
      <c r="Z818" s="66">
        <f t="shared" si="2267"/>
        <v>140000</v>
      </c>
      <c r="AA818" s="66">
        <f t="shared" si="2268"/>
        <v>140000</v>
      </c>
      <c r="AB818" s="66">
        <f t="shared" si="2269"/>
        <v>140000</v>
      </c>
      <c r="AC818" s="66"/>
      <c r="AD818" s="66"/>
      <c r="AE818" s="66"/>
      <c r="AF818" s="66">
        <f t="shared" si="2271"/>
        <v>140000</v>
      </c>
      <c r="AG818" s="66">
        <f t="shared" si="2272"/>
        <v>140000</v>
      </c>
      <c r="AH818" s="66">
        <f t="shared" si="2273"/>
        <v>140000</v>
      </c>
      <c r="AI818" s="66"/>
      <c r="AJ818" s="66"/>
      <c r="AK818" s="66"/>
      <c r="AL818" s="66">
        <f t="shared" si="2275"/>
        <v>140000</v>
      </c>
      <c r="AM818" s="66">
        <f t="shared" si="2276"/>
        <v>140000</v>
      </c>
      <c r="AN818" s="66">
        <f t="shared" si="2277"/>
        <v>140000</v>
      </c>
      <c r="AO818" s="66">
        <v>-103771</v>
      </c>
      <c r="AP818" s="66"/>
      <c r="AQ818" s="66"/>
      <c r="AR818" s="66">
        <f t="shared" si="2279"/>
        <v>36229</v>
      </c>
      <c r="AS818" s="66">
        <f t="shared" si="2280"/>
        <v>140000</v>
      </c>
      <c r="AT818" s="66">
        <f t="shared" si="2281"/>
        <v>140000</v>
      </c>
    </row>
    <row r="819" spans="1:47" customFormat="1" ht="38.25">
      <c r="A819" s="123"/>
      <c r="B819" s="108" t="s">
        <v>339</v>
      </c>
      <c r="C819" s="40" t="s">
        <v>52</v>
      </c>
      <c r="D819" s="40" t="s">
        <v>21</v>
      </c>
      <c r="E819" s="40" t="s">
        <v>99</v>
      </c>
      <c r="F819" s="40" t="s">
        <v>171</v>
      </c>
      <c r="G819" s="41"/>
      <c r="H819" s="66">
        <f>H822+H820</f>
        <v>2725474.55</v>
      </c>
      <c r="I819" s="66">
        <f t="shared" ref="I819:J819" si="2449">I822+I820</f>
        <v>2968520.68</v>
      </c>
      <c r="J819" s="66">
        <f t="shared" si="2449"/>
        <v>3355604.01</v>
      </c>
      <c r="K819" s="66">
        <f t="shared" ref="K819:M819" si="2450">K822+K820</f>
        <v>25008.1</v>
      </c>
      <c r="L819" s="66">
        <f t="shared" si="2450"/>
        <v>-89112.14</v>
      </c>
      <c r="M819" s="66">
        <f t="shared" si="2450"/>
        <v>-370390.75</v>
      </c>
      <c r="N819" s="66">
        <f t="shared" si="2165"/>
        <v>2750482.65</v>
      </c>
      <c r="O819" s="66">
        <f t="shared" si="2166"/>
        <v>2879408.54</v>
      </c>
      <c r="P819" s="66">
        <f t="shared" si="2167"/>
        <v>2985213.26</v>
      </c>
      <c r="Q819" s="66">
        <f t="shared" ref="Q819:S819" si="2451">Q822+Q820</f>
        <v>0</v>
      </c>
      <c r="R819" s="66">
        <f t="shared" si="2451"/>
        <v>0</v>
      </c>
      <c r="S819" s="66">
        <f t="shared" si="2451"/>
        <v>0</v>
      </c>
      <c r="T819" s="66">
        <f t="shared" si="2263"/>
        <v>2750482.65</v>
      </c>
      <c r="U819" s="66">
        <f t="shared" si="2264"/>
        <v>2879408.54</v>
      </c>
      <c r="V819" s="66">
        <f t="shared" si="2265"/>
        <v>2985213.26</v>
      </c>
      <c r="W819" s="66">
        <f t="shared" ref="W819:Y819" si="2452">W822+W820</f>
        <v>0</v>
      </c>
      <c r="X819" s="66">
        <f t="shared" si="2452"/>
        <v>0</v>
      </c>
      <c r="Y819" s="66">
        <f t="shared" si="2452"/>
        <v>0</v>
      </c>
      <c r="Z819" s="66">
        <f t="shared" si="2267"/>
        <v>2750482.65</v>
      </c>
      <c r="AA819" s="66">
        <f t="shared" si="2268"/>
        <v>2879408.54</v>
      </c>
      <c r="AB819" s="66">
        <f t="shared" si="2269"/>
        <v>2985213.26</v>
      </c>
      <c r="AC819" s="66">
        <f t="shared" ref="AC819:AE819" si="2453">AC822+AC820</f>
        <v>0</v>
      </c>
      <c r="AD819" s="66">
        <f t="shared" si="2453"/>
        <v>0</v>
      </c>
      <c r="AE819" s="66">
        <f t="shared" si="2453"/>
        <v>0</v>
      </c>
      <c r="AF819" s="66">
        <f t="shared" si="2271"/>
        <v>2750482.65</v>
      </c>
      <c r="AG819" s="66">
        <f t="shared" si="2272"/>
        <v>2879408.54</v>
      </c>
      <c r="AH819" s="66">
        <f t="shared" si="2273"/>
        <v>2985213.26</v>
      </c>
      <c r="AI819" s="66">
        <f t="shared" ref="AI819:AK819" si="2454">AI822+AI820</f>
        <v>0</v>
      </c>
      <c r="AJ819" s="66">
        <f t="shared" si="2454"/>
        <v>0</v>
      </c>
      <c r="AK819" s="66">
        <f t="shared" si="2454"/>
        <v>0</v>
      </c>
      <c r="AL819" s="66">
        <f t="shared" si="2275"/>
        <v>2750482.65</v>
      </c>
      <c r="AM819" s="66">
        <f t="shared" si="2276"/>
        <v>2879408.54</v>
      </c>
      <c r="AN819" s="66">
        <f t="shared" si="2277"/>
        <v>2985213.26</v>
      </c>
      <c r="AO819" s="66">
        <f t="shared" ref="AO819:AQ819" si="2455">AO822+AO820</f>
        <v>0</v>
      </c>
      <c r="AP819" s="66">
        <f t="shared" si="2455"/>
        <v>0</v>
      </c>
      <c r="AQ819" s="66">
        <f t="shared" si="2455"/>
        <v>0</v>
      </c>
      <c r="AR819" s="66">
        <f t="shared" si="2279"/>
        <v>2750482.65</v>
      </c>
      <c r="AS819" s="66">
        <f t="shared" si="2280"/>
        <v>2879408.54</v>
      </c>
      <c r="AT819" s="66">
        <f t="shared" si="2281"/>
        <v>2985213.26</v>
      </c>
    </row>
    <row r="820" spans="1:47" customFormat="1" ht="38.25">
      <c r="A820" s="123"/>
      <c r="B820" s="77" t="s">
        <v>50</v>
      </c>
      <c r="C820" s="40" t="s">
        <v>52</v>
      </c>
      <c r="D820" s="40" t="s">
        <v>21</v>
      </c>
      <c r="E820" s="165" t="s">
        <v>99</v>
      </c>
      <c r="F820" s="40" t="s">
        <v>171</v>
      </c>
      <c r="G820" s="122" t="s">
        <v>48</v>
      </c>
      <c r="H820" s="66">
        <f>H821</f>
        <v>2550474.5499999998</v>
      </c>
      <c r="I820" s="66">
        <f t="shared" ref="I820:M820" si="2456">I821</f>
        <v>2793520.68</v>
      </c>
      <c r="J820" s="66">
        <f t="shared" si="2456"/>
        <v>3180604.01</v>
      </c>
      <c r="K820" s="66">
        <f t="shared" si="2456"/>
        <v>25008.1</v>
      </c>
      <c r="L820" s="66">
        <f t="shared" si="2456"/>
        <v>-89112.14</v>
      </c>
      <c r="M820" s="66">
        <f t="shared" si="2456"/>
        <v>-370390.75</v>
      </c>
      <c r="N820" s="66">
        <f t="shared" si="2165"/>
        <v>2575482.65</v>
      </c>
      <c r="O820" s="66">
        <f t="shared" si="2166"/>
        <v>2704408.54</v>
      </c>
      <c r="P820" s="66">
        <f t="shared" si="2167"/>
        <v>2810213.26</v>
      </c>
      <c r="Q820" s="66">
        <f t="shared" ref="Q820:S820" si="2457">Q821</f>
        <v>0</v>
      </c>
      <c r="R820" s="66">
        <f t="shared" si="2457"/>
        <v>0</v>
      </c>
      <c r="S820" s="66">
        <f t="shared" si="2457"/>
        <v>0</v>
      </c>
      <c r="T820" s="66">
        <f t="shared" si="2263"/>
        <v>2575482.65</v>
      </c>
      <c r="U820" s="66">
        <f t="shared" si="2264"/>
        <v>2704408.54</v>
      </c>
      <c r="V820" s="66">
        <f t="shared" si="2265"/>
        <v>2810213.26</v>
      </c>
      <c r="W820" s="66">
        <f t="shared" ref="W820:Y820" si="2458">W821</f>
        <v>0</v>
      </c>
      <c r="X820" s="66">
        <f t="shared" si="2458"/>
        <v>0</v>
      </c>
      <c r="Y820" s="66">
        <f t="shared" si="2458"/>
        <v>0</v>
      </c>
      <c r="Z820" s="66">
        <f t="shared" si="2267"/>
        <v>2575482.65</v>
      </c>
      <c r="AA820" s="66">
        <f t="shared" si="2268"/>
        <v>2704408.54</v>
      </c>
      <c r="AB820" s="66">
        <f t="shared" si="2269"/>
        <v>2810213.26</v>
      </c>
      <c r="AC820" s="66">
        <f t="shared" ref="AC820:AE820" si="2459">AC821</f>
        <v>0</v>
      </c>
      <c r="AD820" s="66">
        <f t="shared" si="2459"/>
        <v>0</v>
      </c>
      <c r="AE820" s="66">
        <f t="shared" si="2459"/>
        <v>0</v>
      </c>
      <c r="AF820" s="66">
        <f t="shared" si="2271"/>
        <v>2575482.65</v>
      </c>
      <c r="AG820" s="66">
        <f t="shared" si="2272"/>
        <v>2704408.54</v>
      </c>
      <c r="AH820" s="66">
        <f t="shared" si="2273"/>
        <v>2810213.26</v>
      </c>
      <c r="AI820" s="66">
        <f t="shared" ref="AI820:AK820" si="2460">AI821</f>
        <v>0</v>
      </c>
      <c r="AJ820" s="66">
        <f t="shared" si="2460"/>
        <v>0</v>
      </c>
      <c r="AK820" s="66">
        <f t="shared" si="2460"/>
        <v>0</v>
      </c>
      <c r="AL820" s="66">
        <f t="shared" si="2275"/>
        <v>2575482.65</v>
      </c>
      <c r="AM820" s="66">
        <f t="shared" si="2276"/>
        <v>2704408.54</v>
      </c>
      <c r="AN820" s="66">
        <f t="shared" si="2277"/>
        <v>2810213.26</v>
      </c>
      <c r="AO820" s="66">
        <f t="shared" ref="AO820:AQ820" si="2461">AO821</f>
        <v>0</v>
      </c>
      <c r="AP820" s="66">
        <f t="shared" si="2461"/>
        <v>0</v>
      </c>
      <c r="AQ820" s="66">
        <f t="shared" si="2461"/>
        <v>0</v>
      </c>
      <c r="AR820" s="66">
        <f t="shared" si="2279"/>
        <v>2575482.65</v>
      </c>
      <c r="AS820" s="66">
        <f t="shared" si="2280"/>
        <v>2704408.54</v>
      </c>
      <c r="AT820" s="66">
        <f t="shared" si="2281"/>
        <v>2810213.26</v>
      </c>
    </row>
    <row r="821" spans="1:47" customFormat="1">
      <c r="A821" s="123"/>
      <c r="B821" s="77" t="s">
        <v>51</v>
      </c>
      <c r="C821" s="40" t="s">
        <v>52</v>
      </c>
      <c r="D821" s="40" t="s">
        <v>21</v>
      </c>
      <c r="E821" s="165" t="s">
        <v>99</v>
      </c>
      <c r="F821" s="40" t="s">
        <v>171</v>
      </c>
      <c r="G821" s="122" t="s">
        <v>49</v>
      </c>
      <c r="H821" s="74">
        <f>2500474.55+50000</f>
        <v>2550474.5499999998</v>
      </c>
      <c r="I821" s="74">
        <f>2743520.68+50000</f>
        <v>2793520.68</v>
      </c>
      <c r="J821" s="74">
        <f>3130604.01+50000</f>
        <v>3180604.01</v>
      </c>
      <c r="K821" s="74">
        <v>25008.1</v>
      </c>
      <c r="L821" s="74">
        <v>-89112.14</v>
      </c>
      <c r="M821" s="74">
        <v>-370390.75</v>
      </c>
      <c r="N821" s="74">
        <f t="shared" si="2165"/>
        <v>2575482.65</v>
      </c>
      <c r="O821" s="74">
        <f t="shared" si="2166"/>
        <v>2704408.54</v>
      </c>
      <c r="P821" s="74">
        <f t="shared" si="2167"/>
        <v>2810213.26</v>
      </c>
      <c r="Q821" s="74"/>
      <c r="R821" s="74"/>
      <c r="S821" s="74"/>
      <c r="T821" s="74">
        <f t="shared" si="2263"/>
        <v>2575482.65</v>
      </c>
      <c r="U821" s="74">
        <f t="shared" si="2264"/>
        <v>2704408.54</v>
      </c>
      <c r="V821" s="74">
        <f t="shared" si="2265"/>
        <v>2810213.26</v>
      </c>
      <c r="W821" s="74"/>
      <c r="X821" s="74"/>
      <c r="Y821" s="74"/>
      <c r="Z821" s="74">
        <f t="shared" si="2267"/>
        <v>2575482.65</v>
      </c>
      <c r="AA821" s="74">
        <f t="shared" si="2268"/>
        <v>2704408.54</v>
      </c>
      <c r="AB821" s="74">
        <f t="shared" si="2269"/>
        <v>2810213.26</v>
      </c>
      <c r="AC821" s="74"/>
      <c r="AD821" s="74"/>
      <c r="AE821" s="74"/>
      <c r="AF821" s="74">
        <f t="shared" si="2271"/>
        <v>2575482.65</v>
      </c>
      <c r="AG821" s="74">
        <f t="shared" si="2272"/>
        <v>2704408.54</v>
      </c>
      <c r="AH821" s="74">
        <f t="shared" si="2273"/>
        <v>2810213.26</v>
      </c>
      <c r="AI821" s="74"/>
      <c r="AJ821" s="74"/>
      <c r="AK821" s="74"/>
      <c r="AL821" s="74">
        <f t="shared" si="2275"/>
        <v>2575482.65</v>
      </c>
      <c r="AM821" s="74">
        <f t="shared" si="2276"/>
        <v>2704408.54</v>
      </c>
      <c r="AN821" s="74">
        <f t="shared" si="2277"/>
        <v>2810213.26</v>
      </c>
      <c r="AO821" s="74"/>
      <c r="AP821" s="74"/>
      <c r="AQ821" s="74"/>
      <c r="AR821" s="74">
        <f t="shared" si="2279"/>
        <v>2575482.65</v>
      </c>
      <c r="AS821" s="74">
        <f t="shared" si="2280"/>
        <v>2704408.54</v>
      </c>
      <c r="AT821" s="74">
        <f t="shared" si="2281"/>
        <v>2810213.26</v>
      </c>
    </row>
    <row r="822" spans="1:47" customFormat="1" ht="25.5">
      <c r="A822" s="123"/>
      <c r="B822" s="136" t="s">
        <v>207</v>
      </c>
      <c r="C822" s="40" t="s">
        <v>52</v>
      </c>
      <c r="D822" s="40" t="s">
        <v>21</v>
      </c>
      <c r="E822" s="165" t="s">
        <v>99</v>
      </c>
      <c r="F822" s="40" t="s">
        <v>171</v>
      </c>
      <c r="G822" s="122" t="s">
        <v>32</v>
      </c>
      <c r="H822" s="66">
        <f>H823</f>
        <v>175000</v>
      </c>
      <c r="I822" s="66">
        <f t="shared" ref="I822:M822" si="2462">I823</f>
        <v>175000</v>
      </c>
      <c r="J822" s="66">
        <f t="shared" si="2462"/>
        <v>175000</v>
      </c>
      <c r="K822" s="66">
        <f t="shared" si="2462"/>
        <v>0</v>
      </c>
      <c r="L822" s="66">
        <f t="shared" si="2462"/>
        <v>0</v>
      </c>
      <c r="M822" s="66">
        <f t="shared" si="2462"/>
        <v>0</v>
      </c>
      <c r="N822" s="66">
        <f t="shared" si="2165"/>
        <v>175000</v>
      </c>
      <c r="O822" s="66">
        <f t="shared" si="2166"/>
        <v>175000</v>
      </c>
      <c r="P822" s="66">
        <f t="shared" si="2167"/>
        <v>175000</v>
      </c>
      <c r="Q822" s="66">
        <f t="shared" ref="Q822:S822" si="2463">Q823</f>
        <v>0</v>
      </c>
      <c r="R822" s="66">
        <f t="shared" si="2463"/>
        <v>0</v>
      </c>
      <c r="S822" s="66">
        <f t="shared" si="2463"/>
        <v>0</v>
      </c>
      <c r="T822" s="66">
        <f t="shared" si="2263"/>
        <v>175000</v>
      </c>
      <c r="U822" s="66">
        <f t="shared" si="2264"/>
        <v>175000</v>
      </c>
      <c r="V822" s="66">
        <f t="shared" si="2265"/>
        <v>175000</v>
      </c>
      <c r="W822" s="66">
        <f t="shared" ref="W822:Y822" si="2464">W823</f>
        <v>0</v>
      </c>
      <c r="X822" s="66">
        <f t="shared" si="2464"/>
        <v>0</v>
      </c>
      <c r="Y822" s="66">
        <f t="shared" si="2464"/>
        <v>0</v>
      </c>
      <c r="Z822" s="66">
        <f t="shared" si="2267"/>
        <v>175000</v>
      </c>
      <c r="AA822" s="66">
        <f t="shared" si="2268"/>
        <v>175000</v>
      </c>
      <c r="AB822" s="66">
        <f t="shared" si="2269"/>
        <v>175000</v>
      </c>
      <c r="AC822" s="66">
        <f t="shared" ref="AC822:AE822" si="2465">AC823</f>
        <v>0</v>
      </c>
      <c r="AD822" s="66">
        <f t="shared" si="2465"/>
        <v>0</v>
      </c>
      <c r="AE822" s="66">
        <f t="shared" si="2465"/>
        <v>0</v>
      </c>
      <c r="AF822" s="66">
        <f t="shared" si="2271"/>
        <v>175000</v>
      </c>
      <c r="AG822" s="66">
        <f t="shared" si="2272"/>
        <v>175000</v>
      </c>
      <c r="AH822" s="66">
        <f t="shared" si="2273"/>
        <v>175000</v>
      </c>
      <c r="AI822" s="66">
        <f t="shared" ref="AI822:AK822" si="2466">AI823</f>
        <v>0</v>
      </c>
      <c r="AJ822" s="66">
        <f t="shared" si="2466"/>
        <v>0</v>
      </c>
      <c r="AK822" s="66">
        <f t="shared" si="2466"/>
        <v>0</v>
      </c>
      <c r="AL822" s="66">
        <f t="shared" si="2275"/>
        <v>175000</v>
      </c>
      <c r="AM822" s="66">
        <f t="shared" si="2276"/>
        <v>175000</v>
      </c>
      <c r="AN822" s="66">
        <f t="shared" si="2277"/>
        <v>175000</v>
      </c>
      <c r="AO822" s="66">
        <f t="shared" ref="AO822:AQ822" si="2467">AO823</f>
        <v>0</v>
      </c>
      <c r="AP822" s="66">
        <f t="shared" si="2467"/>
        <v>0</v>
      </c>
      <c r="AQ822" s="66">
        <f t="shared" si="2467"/>
        <v>0</v>
      </c>
      <c r="AR822" s="66">
        <f t="shared" si="2279"/>
        <v>175000</v>
      </c>
      <c r="AS822" s="66">
        <f t="shared" si="2280"/>
        <v>175000</v>
      </c>
      <c r="AT822" s="66">
        <f t="shared" si="2281"/>
        <v>175000</v>
      </c>
    </row>
    <row r="823" spans="1:47" customFormat="1" ht="25.5">
      <c r="A823" s="123"/>
      <c r="B823" s="77" t="s">
        <v>34</v>
      </c>
      <c r="C823" s="40" t="s">
        <v>52</v>
      </c>
      <c r="D823" s="40" t="s">
        <v>21</v>
      </c>
      <c r="E823" s="165" t="s">
        <v>99</v>
      </c>
      <c r="F823" s="40" t="s">
        <v>171</v>
      </c>
      <c r="G823" s="122" t="s">
        <v>33</v>
      </c>
      <c r="H823" s="74">
        <v>175000</v>
      </c>
      <c r="I823" s="74">
        <v>175000</v>
      </c>
      <c r="J823" s="74">
        <v>175000</v>
      </c>
      <c r="K823" s="74"/>
      <c r="L823" s="74"/>
      <c r="M823" s="74"/>
      <c r="N823" s="74">
        <f t="shared" si="2165"/>
        <v>175000</v>
      </c>
      <c r="O823" s="74">
        <f t="shared" si="2166"/>
        <v>175000</v>
      </c>
      <c r="P823" s="74">
        <f t="shared" si="2167"/>
        <v>175000</v>
      </c>
      <c r="Q823" s="74"/>
      <c r="R823" s="74"/>
      <c r="S823" s="74"/>
      <c r="T823" s="74">
        <f t="shared" si="2263"/>
        <v>175000</v>
      </c>
      <c r="U823" s="74">
        <f t="shared" si="2264"/>
        <v>175000</v>
      </c>
      <c r="V823" s="74">
        <f t="shared" si="2265"/>
        <v>175000</v>
      </c>
      <c r="W823" s="74"/>
      <c r="X823" s="74"/>
      <c r="Y823" s="74"/>
      <c r="Z823" s="74">
        <f t="shared" si="2267"/>
        <v>175000</v>
      </c>
      <c r="AA823" s="74">
        <f t="shared" si="2268"/>
        <v>175000</v>
      </c>
      <c r="AB823" s="74">
        <f t="shared" si="2269"/>
        <v>175000</v>
      </c>
      <c r="AC823" s="74"/>
      <c r="AD823" s="74"/>
      <c r="AE823" s="74"/>
      <c r="AF823" s="74">
        <f t="shared" si="2271"/>
        <v>175000</v>
      </c>
      <c r="AG823" s="74">
        <f t="shared" si="2272"/>
        <v>175000</v>
      </c>
      <c r="AH823" s="74">
        <f t="shared" si="2273"/>
        <v>175000</v>
      </c>
      <c r="AI823" s="74"/>
      <c r="AJ823" s="74"/>
      <c r="AK823" s="74"/>
      <c r="AL823" s="74">
        <f t="shared" si="2275"/>
        <v>175000</v>
      </c>
      <c r="AM823" s="74">
        <f t="shared" si="2276"/>
        <v>175000</v>
      </c>
      <c r="AN823" s="74">
        <f t="shared" si="2277"/>
        <v>175000</v>
      </c>
      <c r="AO823" s="74"/>
      <c r="AP823" s="74"/>
      <c r="AQ823" s="74"/>
      <c r="AR823" s="74">
        <f t="shared" si="2279"/>
        <v>175000</v>
      </c>
      <c r="AS823" s="74">
        <f t="shared" si="2280"/>
        <v>175000</v>
      </c>
      <c r="AT823" s="74">
        <f t="shared" si="2281"/>
        <v>175000</v>
      </c>
    </row>
    <row r="824" spans="1:47" customFormat="1" ht="38.25">
      <c r="A824" s="123"/>
      <c r="B824" s="88" t="s">
        <v>340</v>
      </c>
      <c r="C824" s="40" t="s">
        <v>52</v>
      </c>
      <c r="D824" s="40" t="s">
        <v>21</v>
      </c>
      <c r="E824" s="40" t="s">
        <v>99</v>
      </c>
      <c r="F824" s="40" t="s">
        <v>179</v>
      </c>
      <c r="G824" s="41"/>
      <c r="H824" s="67">
        <f>H825+H827</f>
        <v>1195189.8199999998</v>
      </c>
      <c r="I824" s="67">
        <f t="shared" ref="I824:J824" si="2468">I825+I827</f>
        <v>1292408.27</v>
      </c>
      <c r="J824" s="67">
        <f t="shared" si="2468"/>
        <v>1447241.6</v>
      </c>
      <c r="K824" s="67">
        <f t="shared" ref="K824:M824" si="2469">K825+K827</f>
        <v>10003.24</v>
      </c>
      <c r="L824" s="67">
        <f t="shared" si="2469"/>
        <v>-35644.85</v>
      </c>
      <c r="M824" s="67">
        <f t="shared" si="2469"/>
        <v>-148156.29</v>
      </c>
      <c r="N824" s="67">
        <f t="shared" si="2165"/>
        <v>1205193.0599999998</v>
      </c>
      <c r="O824" s="67">
        <f t="shared" si="2166"/>
        <v>1256763.42</v>
      </c>
      <c r="P824" s="67">
        <f t="shared" si="2167"/>
        <v>1299085.31</v>
      </c>
      <c r="Q824" s="67">
        <f t="shared" ref="Q824:S824" si="2470">Q825+Q827</f>
        <v>0</v>
      </c>
      <c r="R824" s="67">
        <f t="shared" si="2470"/>
        <v>0</v>
      </c>
      <c r="S824" s="67">
        <f t="shared" si="2470"/>
        <v>0</v>
      </c>
      <c r="T824" s="67">
        <f t="shared" si="2263"/>
        <v>1205193.0599999998</v>
      </c>
      <c r="U824" s="67">
        <f t="shared" si="2264"/>
        <v>1256763.42</v>
      </c>
      <c r="V824" s="67">
        <f t="shared" si="2265"/>
        <v>1299085.31</v>
      </c>
      <c r="W824" s="67">
        <f t="shared" ref="W824:Y824" si="2471">W825+W827</f>
        <v>0</v>
      </c>
      <c r="X824" s="67">
        <f t="shared" si="2471"/>
        <v>0</v>
      </c>
      <c r="Y824" s="67">
        <f t="shared" si="2471"/>
        <v>0</v>
      </c>
      <c r="Z824" s="67">
        <f t="shared" si="2267"/>
        <v>1205193.0599999998</v>
      </c>
      <c r="AA824" s="67">
        <f t="shared" si="2268"/>
        <v>1256763.42</v>
      </c>
      <c r="AB824" s="67">
        <f t="shared" si="2269"/>
        <v>1299085.31</v>
      </c>
      <c r="AC824" s="67">
        <f t="shared" ref="AC824:AE824" si="2472">AC825+AC827</f>
        <v>0</v>
      </c>
      <c r="AD824" s="67">
        <f t="shared" si="2472"/>
        <v>0</v>
      </c>
      <c r="AE824" s="67">
        <f t="shared" si="2472"/>
        <v>0</v>
      </c>
      <c r="AF824" s="67">
        <f t="shared" si="2271"/>
        <v>1205193.0599999998</v>
      </c>
      <c r="AG824" s="67">
        <f t="shared" si="2272"/>
        <v>1256763.42</v>
      </c>
      <c r="AH824" s="67">
        <f t="shared" si="2273"/>
        <v>1299085.31</v>
      </c>
      <c r="AI824" s="67">
        <f t="shared" ref="AI824:AK824" si="2473">AI825+AI827</f>
        <v>0</v>
      </c>
      <c r="AJ824" s="67">
        <f t="shared" si="2473"/>
        <v>0</v>
      </c>
      <c r="AK824" s="67">
        <f t="shared" si="2473"/>
        <v>0</v>
      </c>
      <c r="AL824" s="67">
        <f t="shared" si="2275"/>
        <v>1205193.0599999998</v>
      </c>
      <c r="AM824" s="67">
        <f t="shared" si="2276"/>
        <v>1256763.42</v>
      </c>
      <c r="AN824" s="67">
        <f t="shared" si="2277"/>
        <v>1299085.31</v>
      </c>
      <c r="AO824" s="67">
        <f t="shared" ref="AO824:AQ824" si="2474">AO825+AO827</f>
        <v>0</v>
      </c>
      <c r="AP824" s="67">
        <f t="shared" si="2474"/>
        <v>0</v>
      </c>
      <c r="AQ824" s="67">
        <f t="shared" si="2474"/>
        <v>0</v>
      </c>
      <c r="AR824" s="67">
        <f t="shared" si="2279"/>
        <v>1205193.0599999998</v>
      </c>
      <c r="AS824" s="67">
        <f t="shared" si="2280"/>
        <v>1256763.42</v>
      </c>
      <c r="AT824" s="67">
        <f t="shared" si="2281"/>
        <v>1299085.31</v>
      </c>
    </row>
    <row r="825" spans="1:47" customFormat="1" ht="38.25">
      <c r="A825" s="123"/>
      <c r="B825" s="77" t="s">
        <v>50</v>
      </c>
      <c r="C825" s="40" t="s">
        <v>52</v>
      </c>
      <c r="D825" s="40" t="s">
        <v>21</v>
      </c>
      <c r="E825" s="40" t="s">
        <v>99</v>
      </c>
      <c r="F825" s="40" t="s">
        <v>179</v>
      </c>
      <c r="G825" s="41" t="s">
        <v>48</v>
      </c>
      <c r="H825" s="67">
        <f>H826</f>
        <v>1020189.82</v>
      </c>
      <c r="I825" s="67">
        <f t="shared" ref="I825:M825" si="2475">I826</f>
        <v>1117408.27</v>
      </c>
      <c r="J825" s="67">
        <f t="shared" si="2475"/>
        <v>1272241.6000000001</v>
      </c>
      <c r="K825" s="67">
        <f t="shared" si="2475"/>
        <v>10003.24</v>
      </c>
      <c r="L825" s="67">
        <f t="shared" si="2475"/>
        <v>-35644.85</v>
      </c>
      <c r="M825" s="67">
        <f t="shared" si="2475"/>
        <v>-148156.29</v>
      </c>
      <c r="N825" s="67">
        <f t="shared" si="2165"/>
        <v>1030193.0599999999</v>
      </c>
      <c r="O825" s="67">
        <f t="shared" si="2166"/>
        <v>1081763.42</v>
      </c>
      <c r="P825" s="67">
        <f t="shared" si="2167"/>
        <v>1124085.31</v>
      </c>
      <c r="Q825" s="67">
        <f t="shared" ref="Q825:S825" si="2476">Q826</f>
        <v>0</v>
      </c>
      <c r="R825" s="67">
        <f t="shared" si="2476"/>
        <v>0</v>
      </c>
      <c r="S825" s="67">
        <f t="shared" si="2476"/>
        <v>0</v>
      </c>
      <c r="T825" s="67">
        <f t="shared" si="2263"/>
        <v>1030193.0599999999</v>
      </c>
      <c r="U825" s="67">
        <f t="shared" si="2264"/>
        <v>1081763.42</v>
      </c>
      <c r="V825" s="67">
        <f t="shared" si="2265"/>
        <v>1124085.31</v>
      </c>
      <c r="W825" s="67">
        <f t="shared" ref="W825:Y825" si="2477">W826</f>
        <v>0</v>
      </c>
      <c r="X825" s="67">
        <f t="shared" si="2477"/>
        <v>0</v>
      </c>
      <c r="Y825" s="67">
        <f t="shared" si="2477"/>
        <v>0</v>
      </c>
      <c r="Z825" s="67">
        <f t="shared" si="2267"/>
        <v>1030193.0599999999</v>
      </c>
      <c r="AA825" s="67">
        <f t="shared" si="2268"/>
        <v>1081763.42</v>
      </c>
      <c r="AB825" s="67">
        <f t="shared" si="2269"/>
        <v>1124085.31</v>
      </c>
      <c r="AC825" s="67">
        <f t="shared" ref="AC825:AE825" si="2478">AC826</f>
        <v>0</v>
      </c>
      <c r="AD825" s="67">
        <f t="shared" si="2478"/>
        <v>0</v>
      </c>
      <c r="AE825" s="67">
        <f t="shared" si="2478"/>
        <v>0</v>
      </c>
      <c r="AF825" s="67">
        <f t="shared" si="2271"/>
        <v>1030193.0599999999</v>
      </c>
      <c r="AG825" s="67">
        <f t="shared" si="2272"/>
        <v>1081763.42</v>
      </c>
      <c r="AH825" s="67">
        <f t="shared" si="2273"/>
        <v>1124085.31</v>
      </c>
      <c r="AI825" s="67">
        <f t="shared" ref="AI825:AK825" si="2479">AI826</f>
        <v>0</v>
      </c>
      <c r="AJ825" s="67">
        <f t="shared" si="2479"/>
        <v>0</v>
      </c>
      <c r="AK825" s="67">
        <f t="shared" si="2479"/>
        <v>0</v>
      </c>
      <c r="AL825" s="67">
        <f t="shared" si="2275"/>
        <v>1030193.0599999999</v>
      </c>
      <c r="AM825" s="67">
        <f t="shared" si="2276"/>
        <v>1081763.42</v>
      </c>
      <c r="AN825" s="67">
        <f t="shared" si="2277"/>
        <v>1124085.31</v>
      </c>
      <c r="AO825" s="67">
        <f t="shared" ref="AO825:AQ825" si="2480">AO826</f>
        <v>-200000</v>
      </c>
      <c r="AP825" s="67">
        <f t="shared" si="2480"/>
        <v>0</v>
      </c>
      <c r="AQ825" s="67">
        <f t="shared" si="2480"/>
        <v>0</v>
      </c>
      <c r="AR825" s="67">
        <f t="shared" si="2279"/>
        <v>830193.05999999994</v>
      </c>
      <c r="AS825" s="67">
        <f t="shared" si="2280"/>
        <v>1081763.42</v>
      </c>
      <c r="AT825" s="67">
        <f t="shared" si="2281"/>
        <v>1124085.31</v>
      </c>
    </row>
    <row r="826" spans="1:47" customFormat="1">
      <c r="A826" s="123"/>
      <c r="B826" s="77" t="s">
        <v>51</v>
      </c>
      <c r="C826" s="40" t="s">
        <v>52</v>
      </c>
      <c r="D826" s="40" t="s">
        <v>21</v>
      </c>
      <c r="E826" s="40" t="s">
        <v>99</v>
      </c>
      <c r="F826" s="40" t="s">
        <v>179</v>
      </c>
      <c r="G826" s="41" t="s">
        <v>49</v>
      </c>
      <c r="H826" s="66">
        <f>1000189.82+20000</f>
        <v>1020189.82</v>
      </c>
      <c r="I826" s="66">
        <f>1097408.27+20000</f>
        <v>1117408.27</v>
      </c>
      <c r="J826" s="66">
        <f>1252241.6+20000</f>
        <v>1272241.6000000001</v>
      </c>
      <c r="K826" s="66">
        <v>10003.24</v>
      </c>
      <c r="L826" s="66">
        <v>-35644.85</v>
      </c>
      <c r="M826" s="66">
        <v>-148156.29</v>
      </c>
      <c r="N826" s="66">
        <f t="shared" si="2165"/>
        <v>1030193.0599999999</v>
      </c>
      <c r="O826" s="66">
        <f t="shared" si="2166"/>
        <v>1081763.42</v>
      </c>
      <c r="P826" s="66">
        <f t="shared" si="2167"/>
        <v>1124085.31</v>
      </c>
      <c r="Q826" s="66"/>
      <c r="R826" s="66"/>
      <c r="S826" s="66"/>
      <c r="T826" s="66">
        <f t="shared" si="2263"/>
        <v>1030193.0599999999</v>
      </c>
      <c r="U826" s="66">
        <f t="shared" si="2264"/>
        <v>1081763.42</v>
      </c>
      <c r="V826" s="66">
        <f t="shared" si="2265"/>
        <v>1124085.31</v>
      </c>
      <c r="W826" s="66"/>
      <c r="X826" s="66"/>
      <c r="Y826" s="66"/>
      <c r="Z826" s="66">
        <f t="shared" si="2267"/>
        <v>1030193.0599999999</v>
      </c>
      <c r="AA826" s="66">
        <f t="shared" si="2268"/>
        <v>1081763.42</v>
      </c>
      <c r="AB826" s="66">
        <f t="shared" si="2269"/>
        <v>1124085.31</v>
      </c>
      <c r="AC826" s="66"/>
      <c r="AD826" s="66"/>
      <c r="AE826" s="66"/>
      <c r="AF826" s="66">
        <f t="shared" si="2271"/>
        <v>1030193.0599999999</v>
      </c>
      <c r="AG826" s="66">
        <f t="shared" si="2272"/>
        <v>1081763.42</v>
      </c>
      <c r="AH826" s="66">
        <f t="shared" si="2273"/>
        <v>1124085.31</v>
      </c>
      <c r="AI826" s="66"/>
      <c r="AJ826" s="66"/>
      <c r="AK826" s="66"/>
      <c r="AL826" s="66">
        <f t="shared" si="2275"/>
        <v>1030193.0599999999</v>
      </c>
      <c r="AM826" s="66">
        <f t="shared" si="2276"/>
        <v>1081763.42</v>
      </c>
      <c r="AN826" s="66">
        <f t="shared" si="2277"/>
        <v>1124085.31</v>
      </c>
      <c r="AO826" s="66">
        <v>-200000</v>
      </c>
      <c r="AP826" s="66"/>
      <c r="AQ826" s="66"/>
      <c r="AR826" s="66">
        <f t="shared" si="2279"/>
        <v>830193.05999999994</v>
      </c>
      <c r="AS826" s="66">
        <f t="shared" si="2280"/>
        <v>1081763.42</v>
      </c>
      <c r="AT826" s="66">
        <f t="shared" si="2281"/>
        <v>1124085.31</v>
      </c>
    </row>
    <row r="827" spans="1:47" ht="25.5">
      <c r="A827" s="123"/>
      <c r="B827" s="136" t="s">
        <v>207</v>
      </c>
      <c r="C827" s="40" t="s">
        <v>52</v>
      </c>
      <c r="D827" s="40" t="s">
        <v>21</v>
      </c>
      <c r="E827" s="40" t="s">
        <v>99</v>
      </c>
      <c r="F827" s="40" t="s">
        <v>179</v>
      </c>
      <c r="G827" s="41" t="s">
        <v>32</v>
      </c>
      <c r="H827" s="67">
        <f>H828</f>
        <v>175000</v>
      </c>
      <c r="I827" s="67">
        <f t="shared" ref="I827:M827" si="2481">I828</f>
        <v>175000</v>
      </c>
      <c r="J827" s="67">
        <f t="shared" si="2481"/>
        <v>175000</v>
      </c>
      <c r="K827" s="67">
        <f t="shared" si="2481"/>
        <v>0</v>
      </c>
      <c r="L827" s="67">
        <f t="shared" si="2481"/>
        <v>0</v>
      </c>
      <c r="M827" s="67">
        <f t="shared" si="2481"/>
        <v>0</v>
      </c>
      <c r="N827" s="67">
        <f t="shared" si="2165"/>
        <v>175000</v>
      </c>
      <c r="O827" s="67">
        <f t="shared" si="2166"/>
        <v>175000</v>
      </c>
      <c r="P827" s="67">
        <f t="shared" si="2167"/>
        <v>175000</v>
      </c>
      <c r="Q827" s="67">
        <f t="shared" ref="Q827:S827" si="2482">Q828</f>
        <v>0</v>
      </c>
      <c r="R827" s="67">
        <f t="shared" si="2482"/>
        <v>0</v>
      </c>
      <c r="S827" s="67">
        <f t="shared" si="2482"/>
        <v>0</v>
      </c>
      <c r="T827" s="67">
        <f t="shared" si="2263"/>
        <v>175000</v>
      </c>
      <c r="U827" s="67">
        <f t="shared" si="2264"/>
        <v>175000</v>
      </c>
      <c r="V827" s="67">
        <f t="shared" si="2265"/>
        <v>175000</v>
      </c>
      <c r="W827" s="67">
        <f t="shared" ref="W827:Y827" si="2483">W828</f>
        <v>0</v>
      </c>
      <c r="X827" s="67">
        <f t="shared" si="2483"/>
        <v>0</v>
      </c>
      <c r="Y827" s="67">
        <f t="shared" si="2483"/>
        <v>0</v>
      </c>
      <c r="Z827" s="67">
        <f t="shared" si="2267"/>
        <v>175000</v>
      </c>
      <c r="AA827" s="67">
        <f t="shared" si="2268"/>
        <v>175000</v>
      </c>
      <c r="AB827" s="67">
        <f t="shared" si="2269"/>
        <v>175000</v>
      </c>
      <c r="AC827" s="67">
        <f t="shared" ref="AC827:AE827" si="2484">AC828</f>
        <v>0</v>
      </c>
      <c r="AD827" s="67">
        <f t="shared" si="2484"/>
        <v>0</v>
      </c>
      <c r="AE827" s="67">
        <f t="shared" si="2484"/>
        <v>0</v>
      </c>
      <c r="AF827" s="67">
        <f t="shared" si="2271"/>
        <v>175000</v>
      </c>
      <c r="AG827" s="67">
        <f t="shared" si="2272"/>
        <v>175000</v>
      </c>
      <c r="AH827" s="67">
        <f t="shared" si="2273"/>
        <v>175000</v>
      </c>
      <c r="AI827" s="67">
        <f t="shared" ref="AI827:AK827" si="2485">AI828</f>
        <v>0</v>
      </c>
      <c r="AJ827" s="67">
        <f t="shared" si="2485"/>
        <v>0</v>
      </c>
      <c r="AK827" s="67">
        <f t="shared" si="2485"/>
        <v>0</v>
      </c>
      <c r="AL827" s="67">
        <f t="shared" si="2275"/>
        <v>175000</v>
      </c>
      <c r="AM827" s="67">
        <f t="shared" si="2276"/>
        <v>175000</v>
      </c>
      <c r="AN827" s="67">
        <f t="shared" si="2277"/>
        <v>175000</v>
      </c>
      <c r="AO827" s="67">
        <f t="shared" ref="AO827:AQ827" si="2486">AO828</f>
        <v>200000</v>
      </c>
      <c r="AP827" s="67">
        <f t="shared" si="2486"/>
        <v>0</v>
      </c>
      <c r="AQ827" s="67">
        <f t="shared" si="2486"/>
        <v>0</v>
      </c>
      <c r="AR827" s="67">
        <f t="shared" si="2279"/>
        <v>375000</v>
      </c>
      <c r="AS827" s="67">
        <f t="shared" si="2280"/>
        <v>175000</v>
      </c>
      <c r="AT827" s="67">
        <f t="shared" si="2281"/>
        <v>175000</v>
      </c>
    </row>
    <row r="828" spans="1:47" ht="25.5">
      <c r="A828" s="193"/>
      <c r="B828" s="77" t="s">
        <v>34</v>
      </c>
      <c r="C828" s="40" t="s">
        <v>52</v>
      </c>
      <c r="D828" s="40" t="s">
        <v>21</v>
      </c>
      <c r="E828" s="40" t="s">
        <v>99</v>
      </c>
      <c r="F828" s="40" t="s">
        <v>179</v>
      </c>
      <c r="G828" s="41" t="s">
        <v>33</v>
      </c>
      <c r="H828" s="66">
        <v>175000</v>
      </c>
      <c r="I828" s="66">
        <v>175000</v>
      </c>
      <c r="J828" s="66">
        <v>175000</v>
      </c>
      <c r="K828" s="66"/>
      <c r="L828" s="66"/>
      <c r="M828" s="66"/>
      <c r="N828" s="66">
        <f t="shared" si="2165"/>
        <v>175000</v>
      </c>
      <c r="O828" s="66">
        <f t="shared" si="2166"/>
        <v>175000</v>
      </c>
      <c r="P828" s="66">
        <f t="shared" si="2167"/>
        <v>175000</v>
      </c>
      <c r="Q828" s="66"/>
      <c r="R828" s="66"/>
      <c r="S828" s="66"/>
      <c r="T828" s="66">
        <f t="shared" si="2263"/>
        <v>175000</v>
      </c>
      <c r="U828" s="66">
        <f t="shared" si="2264"/>
        <v>175000</v>
      </c>
      <c r="V828" s="66">
        <f t="shared" si="2265"/>
        <v>175000</v>
      </c>
      <c r="W828" s="66"/>
      <c r="X828" s="66"/>
      <c r="Y828" s="66"/>
      <c r="Z828" s="66">
        <f t="shared" si="2267"/>
        <v>175000</v>
      </c>
      <c r="AA828" s="66">
        <f t="shared" si="2268"/>
        <v>175000</v>
      </c>
      <c r="AB828" s="66">
        <f t="shared" si="2269"/>
        <v>175000</v>
      </c>
      <c r="AC828" s="66"/>
      <c r="AD828" s="66"/>
      <c r="AE828" s="66"/>
      <c r="AF828" s="66">
        <f t="shared" si="2271"/>
        <v>175000</v>
      </c>
      <c r="AG828" s="66">
        <f t="shared" si="2272"/>
        <v>175000</v>
      </c>
      <c r="AH828" s="66">
        <f t="shared" si="2273"/>
        <v>175000</v>
      </c>
      <c r="AI828" s="66"/>
      <c r="AJ828" s="66"/>
      <c r="AK828" s="66"/>
      <c r="AL828" s="66">
        <f t="shared" si="2275"/>
        <v>175000</v>
      </c>
      <c r="AM828" s="66">
        <f t="shared" si="2276"/>
        <v>175000</v>
      </c>
      <c r="AN828" s="66">
        <f t="shared" si="2277"/>
        <v>175000</v>
      </c>
      <c r="AO828" s="66">
        <v>200000</v>
      </c>
      <c r="AP828" s="66"/>
      <c r="AQ828" s="66"/>
      <c r="AR828" s="66">
        <f t="shared" si="2279"/>
        <v>375000</v>
      </c>
      <c r="AS828" s="66">
        <f t="shared" si="2280"/>
        <v>175000</v>
      </c>
      <c r="AT828" s="66">
        <f t="shared" si="2281"/>
        <v>175000</v>
      </c>
    </row>
    <row r="829" spans="1:47">
      <c r="A829" s="171"/>
      <c r="B829" s="172" t="s">
        <v>341</v>
      </c>
      <c r="C829" s="197"/>
      <c r="D829" s="198"/>
      <c r="E829" s="198"/>
      <c r="F829" s="198"/>
      <c r="G829" s="199"/>
      <c r="H829" s="200"/>
      <c r="I829" s="173">
        <v>16087000</v>
      </c>
      <c r="J829" s="173">
        <v>32828000</v>
      </c>
      <c r="K829" s="200"/>
      <c r="L829" s="173"/>
      <c r="M829" s="173"/>
      <c r="N829" s="200">
        <f t="shared" si="2165"/>
        <v>0</v>
      </c>
      <c r="O829" s="173">
        <f t="shared" si="2166"/>
        <v>16087000</v>
      </c>
      <c r="P829" s="173">
        <f t="shared" si="2167"/>
        <v>32828000</v>
      </c>
      <c r="Q829" s="200"/>
      <c r="R829" s="173"/>
      <c r="S829" s="173"/>
      <c r="T829" s="200">
        <f t="shared" si="2263"/>
        <v>0</v>
      </c>
      <c r="U829" s="173">
        <f t="shared" si="2264"/>
        <v>16087000</v>
      </c>
      <c r="V829" s="173">
        <f t="shared" si="2265"/>
        <v>32828000</v>
      </c>
      <c r="W829" s="200"/>
      <c r="X829" s="173"/>
      <c r="Y829" s="173"/>
      <c r="Z829" s="200">
        <f t="shared" si="2267"/>
        <v>0</v>
      </c>
      <c r="AA829" s="173">
        <f t="shared" si="2268"/>
        <v>16087000</v>
      </c>
      <c r="AB829" s="173">
        <f t="shared" si="2269"/>
        <v>32828000</v>
      </c>
      <c r="AC829" s="200"/>
      <c r="AD829" s="173"/>
      <c r="AE829" s="173"/>
      <c r="AF829" s="200">
        <f t="shared" si="2271"/>
        <v>0</v>
      </c>
      <c r="AG829" s="173">
        <f t="shared" si="2272"/>
        <v>16087000</v>
      </c>
      <c r="AH829" s="173">
        <f t="shared" si="2273"/>
        <v>32828000</v>
      </c>
      <c r="AI829" s="200"/>
      <c r="AJ829" s="173"/>
      <c r="AK829" s="173"/>
      <c r="AL829" s="200">
        <f t="shared" si="2275"/>
        <v>0</v>
      </c>
      <c r="AM829" s="173">
        <f t="shared" si="2276"/>
        <v>16087000</v>
      </c>
      <c r="AN829" s="173">
        <f t="shared" si="2277"/>
        <v>32828000</v>
      </c>
      <c r="AO829" s="200"/>
      <c r="AP829" s="173"/>
      <c r="AQ829" s="173"/>
      <c r="AR829" s="200">
        <f t="shared" si="2279"/>
        <v>0</v>
      </c>
      <c r="AS829" s="173">
        <f t="shared" si="2280"/>
        <v>16087000</v>
      </c>
      <c r="AT829" s="173">
        <f t="shared" si="2281"/>
        <v>32828000</v>
      </c>
    </row>
    <row r="830" spans="1:47" ht="16.5">
      <c r="B830" s="54" t="s">
        <v>18</v>
      </c>
      <c r="C830" s="55"/>
      <c r="D830" s="21"/>
      <c r="E830" s="21"/>
      <c r="F830" s="22"/>
      <c r="G830" s="23"/>
      <c r="H830" s="68">
        <f>SUM(H15+H665)</f>
        <v>975148001.94000006</v>
      </c>
      <c r="I830" s="68">
        <f>SUM(I15+I665+I829)</f>
        <v>900335165.51999998</v>
      </c>
      <c r="J830" s="68">
        <f>SUM(J15+J665+J829)</f>
        <v>922464352.68000007</v>
      </c>
      <c r="K830" s="68">
        <f>SUM(K15+K665+K829)</f>
        <v>101114287.67</v>
      </c>
      <c r="L830" s="68">
        <f>SUM(L15+L665+L829)</f>
        <v>771777.15999999992</v>
      </c>
      <c r="M830" s="68">
        <f>SUM(M15+M665+M829)</f>
        <v>-1690538.9500000002</v>
      </c>
      <c r="N830" s="68">
        <f t="shared" si="2165"/>
        <v>1076262289.6100001</v>
      </c>
      <c r="O830" s="68">
        <f t="shared" si="2166"/>
        <v>901106942.67999995</v>
      </c>
      <c r="P830" s="68">
        <f t="shared" si="2167"/>
        <v>920773813.73000002</v>
      </c>
      <c r="Q830" s="68">
        <f>SUM(Q15+Q665+Q829)</f>
        <v>136145032.75999999</v>
      </c>
      <c r="R830" s="68">
        <f>SUM(R15+R665+R829)</f>
        <v>293866.65999999997</v>
      </c>
      <c r="S830" s="68">
        <f>SUM(S15+S665+S829)</f>
        <v>278194.39</v>
      </c>
      <c r="T830" s="68">
        <f t="shared" si="2263"/>
        <v>1212407322.3700001</v>
      </c>
      <c r="U830" s="68">
        <f t="shared" si="2264"/>
        <v>901400809.33999991</v>
      </c>
      <c r="V830" s="68">
        <f t="shared" si="2265"/>
        <v>921052008.12</v>
      </c>
      <c r="W830" s="68">
        <f>SUM(W15+W665+W829)</f>
        <v>75806876.459999993</v>
      </c>
      <c r="X830" s="68">
        <f>SUM(X15+X665+X829)</f>
        <v>0</v>
      </c>
      <c r="Y830" s="68">
        <f>SUM(Y15+Y665+Y829)</f>
        <v>-3805094.26</v>
      </c>
      <c r="Z830" s="68">
        <f t="shared" si="2267"/>
        <v>1288214198.8300002</v>
      </c>
      <c r="AA830" s="68">
        <f t="shared" si="2268"/>
        <v>901400809.33999991</v>
      </c>
      <c r="AB830" s="68">
        <f t="shared" si="2269"/>
        <v>917246913.86000001</v>
      </c>
      <c r="AC830" s="68">
        <f>SUM(AC15+AC665+AC829)</f>
        <v>-37314472.379999995</v>
      </c>
      <c r="AD830" s="68">
        <f>SUM(AD15+AD665+AD829)</f>
        <v>1598897.66</v>
      </c>
      <c r="AE830" s="68">
        <f>SUM(AE15+AE665+AE829)</f>
        <v>1598897.66</v>
      </c>
      <c r="AF830" s="68">
        <f t="shared" si="2271"/>
        <v>1250899726.4500003</v>
      </c>
      <c r="AG830" s="68">
        <f t="shared" si="2272"/>
        <v>902999706.99999988</v>
      </c>
      <c r="AH830" s="68">
        <f t="shared" si="2273"/>
        <v>918845811.51999998</v>
      </c>
      <c r="AI830" s="68">
        <f>SUM(AI15+AI665+AI829)</f>
        <v>22649030.440000001</v>
      </c>
      <c r="AJ830" s="68">
        <f>SUM(AJ15+AJ665+AJ829)</f>
        <v>0</v>
      </c>
      <c r="AK830" s="68">
        <f>SUM(AK15+AK665+AK829)</f>
        <v>0</v>
      </c>
      <c r="AL830" s="68">
        <f t="shared" si="2275"/>
        <v>1273548756.8900003</v>
      </c>
      <c r="AM830" s="68">
        <f t="shared" si="2276"/>
        <v>902999706.99999988</v>
      </c>
      <c r="AN830" s="68">
        <f t="shared" si="2277"/>
        <v>918845811.51999998</v>
      </c>
      <c r="AO830" s="68">
        <f>SUM(AO15+AO665+AO829)</f>
        <v>9064607.2800000012</v>
      </c>
      <c r="AP830" s="68">
        <f>SUM(AP15+AP665+AP829)</f>
        <v>0</v>
      </c>
      <c r="AQ830" s="68">
        <f>SUM(AQ15+AQ665+AQ829)</f>
        <v>0</v>
      </c>
      <c r="AR830" s="68">
        <f t="shared" si="2279"/>
        <v>1282613364.1700003</v>
      </c>
      <c r="AS830" s="68">
        <f t="shared" si="2280"/>
        <v>902999706.99999988</v>
      </c>
      <c r="AT830" s="68">
        <f t="shared" si="2281"/>
        <v>918845811.51999998</v>
      </c>
      <c r="AU830" s="2" t="s">
        <v>354</v>
      </c>
    </row>
    <row r="831" spans="1:47">
      <c r="F831" s="24"/>
      <c r="G831" s="24"/>
    </row>
  </sheetData>
  <mergeCells count="45">
    <mergeCell ref="B11:G11"/>
    <mergeCell ref="K11:P11"/>
    <mergeCell ref="Q11:V11"/>
    <mergeCell ref="AC11:AH11"/>
    <mergeCell ref="W11:AB11"/>
    <mergeCell ref="W12:Y12"/>
    <mergeCell ref="Z12:AB12"/>
    <mergeCell ref="Q12:S12"/>
    <mergeCell ref="T12:V12"/>
    <mergeCell ref="AI11:AN11"/>
    <mergeCell ref="AI12:AK12"/>
    <mergeCell ref="AL12:AN12"/>
    <mergeCell ref="AC12:AE12"/>
    <mergeCell ref="AF12:AH12"/>
    <mergeCell ref="A143:A163"/>
    <mergeCell ref="A488:A490"/>
    <mergeCell ref="K12:M12"/>
    <mergeCell ref="N12:P12"/>
    <mergeCell ref="H12:J12"/>
    <mergeCell ref="A254:A268"/>
    <mergeCell ref="A96:A107"/>
    <mergeCell ref="A131:A138"/>
    <mergeCell ref="A18:A38"/>
    <mergeCell ref="A115:A122"/>
    <mergeCell ref="A43:A78"/>
    <mergeCell ref="A12:A13"/>
    <mergeCell ref="B12:B13"/>
    <mergeCell ref="C12:F13"/>
    <mergeCell ref="G12:G13"/>
    <mergeCell ref="AO11:AT11"/>
    <mergeCell ref="AO12:AQ12"/>
    <mergeCell ref="AR12:AT12"/>
    <mergeCell ref="A10:AT10"/>
    <mergeCell ref="A574:A576"/>
    <mergeCell ref="A284:A304"/>
    <mergeCell ref="A425:A427"/>
    <mergeCell ref="A385:A387"/>
    <mergeCell ref="A307:A309"/>
    <mergeCell ref="A359:A361"/>
    <mergeCell ref="A569:A571"/>
    <mergeCell ref="A514:A520"/>
    <mergeCell ref="A468:A472"/>
    <mergeCell ref="A483:A485"/>
    <mergeCell ref="A501:A503"/>
    <mergeCell ref="A367:A374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5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семакова</cp:lastModifiedBy>
  <cp:lastPrinted>2023-10-19T09:06:45Z</cp:lastPrinted>
  <dcterms:created xsi:type="dcterms:W3CDTF">2010-03-22T07:46:53Z</dcterms:created>
  <dcterms:modified xsi:type="dcterms:W3CDTF">2023-10-27T06:39:47Z</dcterms:modified>
</cp:coreProperties>
</file>